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81" lockStructure="1" lockWindows="1"/>
  <bookViews>
    <workbookView xWindow="360" yWindow="75" windowWidth="28035" windowHeight="12570"/>
  </bookViews>
  <sheets>
    <sheet name="データ入力画面" sheetId="2" r:id="rId1"/>
    <sheet name="相続税試算結果" sheetId="1" r:id="rId2"/>
  </sheets>
  <definedNames>
    <definedName name="_xlnm.Print_Area" localSheetId="0">データ入力画面!$X$2:$AM$74</definedName>
    <definedName name="_xlnm.Print_Area" localSheetId="1">相続税試算結果!$C$2:$N$29</definedName>
    <definedName name="月">データ入力画面!$AY$2:$AY$32</definedName>
    <definedName name="続柄">データ入力画面!$AZ$2:$AZ$6</definedName>
    <definedName name="日">データ入力画面!$AY$2:$AY$32</definedName>
    <definedName name="年">データ入力画面!$AX$2:$AX$13</definedName>
  </definedNames>
  <calcPr calcId="145621"/>
</workbook>
</file>

<file path=xl/calcChain.xml><?xml version="1.0" encoding="utf-8"?>
<calcChain xmlns="http://schemas.openxmlformats.org/spreadsheetml/2006/main">
  <c r="D13" i="1" l="1"/>
  <c r="K28" i="1" l="1"/>
  <c r="AE28" i="1" s="1"/>
  <c r="K27" i="1"/>
  <c r="K26" i="1"/>
  <c r="K25" i="1"/>
  <c r="AC28" i="1"/>
  <c r="AC27" i="1"/>
  <c r="AC26" i="1"/>
  <c r="K29" i="1" l="1"/>
  <c r="AD28" i="1"/>
  <c r="H20" i="1"/>
  <c r="H19" i="1"/>
  <c r="H18" i="1"/>
  <c r="H17" i="1"/>
  <c r="C4" i="1"/>
  <c r="K10" i="1" l="1"/>
  <c r="K9" i="1"/>
  <c r="K8" i="1"/>
  <c r="K7" i="1"/>
  <c r="V7" i="1" l="1"/>
  <c r="J25" i="1" s="1"/>
  <c r="Z7" i="1"/>
  <c r="W7" i="1"/>
  <c r="Y7" i="1"/>
  <c r="X7" i="1"/>
  <c r="X8" i="1"/>
  <c r="Y8" i="1"/>
  <c r="V8" i="1"/>
  <c r="Z8" i="1"/>
  <c r="W8" i="1"/>
  <c r="X10" i="1"/>
  <c r="Y10" i="1"/>
  <c r="V10" i="1"/>
  <c r="Z10" i="1"/>
  <c r="W10" i="1"/>
  <c r="Y9" i="1"/>
  <c r="V9" i="1"/>
  <c r="Z9" i="1"/>
  <c r="W9" i="1"/>
  <c r="X9" i="1"/>
  <c r="I10" i="1"/>
  <c r="U10" i="1" s="1"/>
  <c r="I9" i="1"/>
  <c r="U9" i="1" s="1"/>
  <c r="I8" i="1"/>
  <c r="U8" i="1" s="1"/>
  <c r="I7" i="1"/>
  <c r="U7" i="1" s="1"/>
  <c r="AS41" i="2"/>
  <c r="AQ41" i="2"/>
  <c r="AR41" i="2" s="1"/>
  <c r="AK41" i="2" s="1"/>
  <c r="AC41" i="2"/>
  <c r="AS33" i="2"/>
  <c r="AQ33" i="2"/>
  <c r="AR33" i="2" s="1"/>
  <c r="AK33" i="2" s="1"/>
  <c r="AC33" i="2"/>
  <c r="AS25" i="2"/>
  <c r="AQ25" i="2"/>
  <c r="AR25" i="2" s="1"/>
  <c r="AK25" i="2" s="1"/>
  <c r="AC25" i="2"/>
  <c r="AS17" i="2"/>
  <c r="AQ17" i="2"/>
  <c r="AR17" i="2" s="1"/>
  <c r="AK17" i="2" s="1"/>
  <c r="AC17" i="2"/>
  <c r="AS9" i="2"/>
  <c r="AQ9" i="2"/>
  <c r="AR9" i="2" s="1"/>
  <c r="AK9" i="2" s="1"/>
  <c r="AC9" i="2"/>
  <c r="AE58" i="2"/>
  <c r="D6" i="1" s="1"/>
  <c r="Y11" i="1" l="1"/>
  <c r="Y12" i="1" s="1"/>
  <c r="J29" i="1"/>
  <c r="Z11" i="1"/>
  <c r="Z12" i="1" s="1"/>
  <c r="U11" i="1"/>
  <c r="D11" i="1" s="1"/>
  <c r="X11" i="1"/>
  <c r="X12" i="1" s="1"/>
  <c r="V11" i="1"/>
  <c r="V12" i="1" s="1"/>
  <c r="W11" i="1"/>
  <c r="W12" i="1" s="1"/>
  <c r="C20" i="1"/>
  <c r="AE73" i="2"/>
  <c r="D9" i="1" s="1"/>
  <c r="AE68" i="2"/>
  <c r="D8" i="1" s="1"/>
  <c r="AE63" i="2"/>
  <c r="C17" i="1"/>
  <c r="C18" i="1"/>
  <c r="C19" i="1"/>
  <c r="C25" i="1"/>
  <c r="C26" i="1"/>
  <c r="C27" i="1"/>
  <c r="C28" i="1"/>
  <c r="E29" i="1"/>
  <c r="F29" i="1"/>
  <c r="X14" i="1" l="1"/>
  <c r="D17" i="1" s="1"/>
  <c r="R18" i="1"/>
  <c r="F18" i="1" s="1"/>
  <c r="R19" i="1"/>
  <c r="F19" i="1" s="1"/>
  <c r="R20" i="1"/>
  <c r="F20" i="1" s="1"/>
  <c r="R17" i="1"/>
  <c r="F17" i="1" s="1"/>
  <c r="D12" i="1"/>
  <c r="D7" i="1"/>
  <c r="D10" i="1" s="1"/>
  <c r="L10" i="1"/>
  <c r="L28" i="1" s="1"/>
  <c r="AG28" i="1" s="1"/>
  <c r="L9" i="1"/>
  <c r="L8" i="1"/>
  <c r="L7" i="1"/>
  <c r="L26" i="1" l="1"/>
  <c r="AG26" i="1" s="1"/>
  <c r="AD26" i="1"/>
  <c r="L25" i="1"/>
  <c r="AG25" i="1" s="1"/>
  <c r="AD25" i="1"/>
  <c r="AE25" i="1" s="1"/>
  <c r="L27" i="1"/>
  <c r="AG27" i="1" s="1"/>
  <c r="AD27" i="1"/>
  <c r="G18" i="1"/>
  <c r="I18" i="1" s="1"/>
  <c r="G17" i="1"/>
  <c r="I17" i="1" s="1"/>
  <c r="L29" i="1" l="1"/>
  <c r="G20" i="1"/>
  <c r="I20" i="1" s="1"/>
  <c r="D28" i="1"/>
  <c r="D27" i="1"/>
  <c r="G19" i="1"/>
  <c r="I19" i="1" s="1"/>
  <c r="D26" i="1"/>
  <c r="D25" i="1"/>
  <c r="F21" i="1"/>
  <c r="G28" i="1" l="1"/>
  <c r="AE27" i="1"/>
  <c r="I21" i="1"/>
  <c r="G27" i="1"/>
  <c r="G26" i="1"/>
  <c r="D29" i="1"/>
  <c r="G25" i="1" l="1"/>
  <c r="H25" i="1" s="1"/>
  <c r="H27" i="1"/>
  <c r="AB27" i="1" s="1"/>
  <c r="I27" i="1"/>
  <c r="I26" i="1"/>
  <c r="H26" i="1"/>
  <c r="AB26" i="1" s="1"/>
  <c r="I25" i="1"/>
  <c r="AB25" i="1" l="1"/>
  <c r="AC25" i="1" s="1"/>
  <c r="I28" i="1"/>
  <c r="I29" i="1" s="1"/>
  <c r="AE26" i="1" l="1"/>
  <c r="AE29" i="1" s="1"/>
  <c r="H28" i="1"/>
  <c r="AB28" i="1" s="1"/>
  <c r="G29" i="1"/>
  <c r="AF25" i="1" l="1"/>
  <c r="M25" i="1" s="1"/>
  <c r="N25" i="1" s="1"/>
  <c r="H29" i="1"/>
  <c r="AF26" i="1" l="1"/>
  <c r="M26" i="1" s="1"/>
  <c r="N26" i="1" s="1"/>
  <c r="AF27" i="1" l="1"/>
  <c r="M27" i="1" s="1"/>
  <c r="N27" i="1" s="1"/>
  <c r="AF28" i="1" l="1"/>
  <c r="M28" i="1" s="1"/>
  <c r="N28" i="1" s="1"/>
  <c r="N29" i="1" s="1"/>
  <c r="M29" i="1" l="1"/>
</calcChain>
</file>

<file path=xl/comments1.xml><?xml version="1.0" encoding="utf-8"?>
<comments xmlns="http://schemas.openxmlformats.org/spreadsheetml/2006/main">
  <authors>
    <author>JDL</author>
  </authors>
  <commentList>
    <comment ref="AT2" authorId="0">
      <text>
        <r>
          <rPr>
            <b/>
            <sz val="12"/>
            <color indexed="81"/>
            <rFont val="ＭＳ Ｐゴシック"/>
            <family val="3"/>
            <charset val="128"/>
          </rPr>
          <t>左に非表示セル有。</t>
        </r>
      </text>
    </comment>
  </commentList>
</comments>
</file>

<file path=xl/comments2.xml><?xml version="1.0" encoding="utf-8"?>
<comments xmlns="http://schemas.openxmlformats.org/spreadsheetml/2006/main">
  <authors>
    <author>JDL</author>
  </authors>
  <commentList>
    <comment ref="AK2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左に非表示セルあり
</t>
        </r>
      </text>
    </comment>
  </commentList>
</comments>
</file>

<file path=xl/sharedStrings.xml><?xml version="1.0" encoding="utf-8"?>
<sst xmlns="http://schemas.openxmlformats.org/spreadsheetml/2006/main" count="196" uniqueCount="110">
  <si>
    <t>合計</t>
    <rPh sb="0" eb="2">
      <t>ゴウケイ</t>
    </rPh>
    <phoneticPr fontId="2"/>
  </si>
  <si>
    <t>控除額</t>
    <rPh sb="0" eb="2">
      <t>コウジョ</t>
    </rPh>
    <rPh sb="2" eb="3">
      <t>ガク</t>
    </rPh>
    <phoneticPr fontId="2"/>
  </si>
  <si>
    <t>配偶者</t>
    <rPh sb="0" eb="3">
      <t>ハイグウシャ</t>
    </rPh>
    <phoneticPr fontId="2"/>
  </si>
  <si>
    <t>算出税額</t>
    <rPh sb="0" eb="2">
      <t>サンシュツ</t>
    </rPh>
    <rPh sb="2" eb="4">
      <t>ゼイガク</t>
    </rPh>
    <phoneticPr fontId="2"/>
  </si>
  <si>
    <t>按分割合</t>
    <rPh sb="0" eb="2">
      <t>アンブン</t>
    </rPh>
    <rPh sb="2" eb="4">
      <t>ワリアイ</t>
    </rPh>
    <phoneticPr fontId="2"/>
  </si>
  <si>
    <t>課税価格</t>
    <rPh sb="0" eb="2">
      <t>カゼイ</t>
    </rPh>
    <rPh sb="2" eb="4">
      <t>カカク</t>
    </rPh>
    <phoneticPr fontId="2"/>
  </si>
  <si>
    <t>相続人名</t>
    <rPh sb="0" eb="2">
      <t>ソウゾク</t>
    </rPh>
    <rPh sb="2" eb="3">
      <t>ニン</t>
    </rPh>
    <rPh sb="3" eb="4">
      <t>メイ</t>
    </rPh>
    <phoneticPr fontId="2"/>
  </si>
  <si>
    <t>／</t>
    <phoneticPr fontId="2"/>
  </si>
  <si>
    <t>法定相続分</t>
    <rPh sb="0" eb="2">
      <t>ホウテイ</t>
    </rPh>
    <rPh sb="2" eb="4">
      <t>ソウゾク</t>
    </rPh>
    <rPh sb="4" eb="5">
      <t>ブン</t>
    </rPh>
    <phoneticPr fontId="2"/>
  </si>
  <si>
    <t>法定相続人</t>
    <rPh sb="0" eb="2">
      <t>ホウテイ</t>
    </rPh>
    <rPh sb="2" eb="4">
      <t>ソウゾク</t>
    </rPh>
    <rPh sb="4" eb="5">
      <t>ニン</t>
    </rPh>
    <phoneticPr fontId="2"/>
  </si>
  <si>
    <t>１．相続税の総額の計算</t>
    <rPh sb="2" eb="5">
      <t>ソウゾクゼイ</t>
    </rPh>
    <rPh sb="6" eb="8">
      <t>ソウガク</t>
    </rPh>
    <rPh sb="9" eb="11">
      <t>ケイサン</t>
    </rPh>
    <phoneticPr fontId="2"/>
  </si>
  <si>
    <t>課税遺産総額</t>
    <rPh sb="0" eb="2">
      <t>カゼイ</t>
    </rPh>
    <rPh sb="2" eb="4">
      <t>イサン</t>
    </rPh>
    <rPh sb="4" eb="6">
      <t>ソウガク</t>
    </rPh>
    <phoneticPr fontId="2"/>
  </si>
  <si>
    <t>税率</t>
    <rPh sb="0" eb="2">
      <t>ゼイリツ</t>
    </rPh>
    <phoneticPr fontId="2"/>
  </si>
  <si>
    <t>基礎控除額</t>
    <rPh sb="0" eb="2">
      <t>キソ</t>
    </rPh>
    <rPh sb="2" eb="4">
      <t>コウジョ</t>
    </rPh>
    <rPh sb="4" eb="5">
      <t>ガク</t>
    </rPh>
    <phoneticPr fontId="2"/>
  </si>
  <si>
    <t>600,000千円超</t>
    <rPh sb="7" eb="9">
      <t>センエン</t>
    </rPh>
    <rPh sb="9" eb="10">
      <t>チョウ</t>
    </rPh>
    <phoneticPr fontId="2"/>
  </si>
  <si>
    <t>600,000千円以下</t>
    <rPh sb="7" eb="9">
      <t>センエン</t>
    </rPh>
    <rPh sb="9" eb="11">
      <t>イカ</t>
    </rPh>
    <phoneticPr fontId="2"/>
  </si>
  <si>
    <t>300,000千円以下</t>
    <rPh sb="7" eb="9">
      <t>センエン</t>
    </rPh>
    <rPh sb="9" eb="11">
      <t>イカ</t>
    </rPh>
    <phoneticPr fontId="2"/>
  </si>
  <si>
    <t>200,000千円以下</t>
    <rPh sb="7" eb="9">
      <t>センエン</t>
    </rPh>
    <rPh sb="9" eb="11">
      <t>イカ</t>
    </rPh>
    <phoneticPr fontId="2"/>
  </si>
  <si>
    <t>100,000千円以下</t>
    <rPh sb="7" eb="9">
      <t>センエン</t>
    </rPh>
    <rPh sb="9" eb="11">
      <t>イカ</t>
    </rPh>
    <phoneticPr fontId="2"/>
  </si>
  <si>
    <t>50,000千円以下</t>
    <rPh sb="6" eb="8">
      <t>センエン</t>
    </rPh>
    <rPh sb="8" eb="10">
      <t>イカ</t>
    </rPh>
    <phoneticPr fontId="2"/>
  </si>
  <si>
    <t>30,000千円以下</t>
    <rPh sb="6" eb="8">
      <t>センエン</t>
    </rPh>
    <rPh sb="8" eb="10">
      <t>イカ</t>
    </rPh>
    <phoneticPr fontId="2"/>
  </si>
  <si>
    <t>10,000千円以下</t>
    <rPh sb="6" eb="8">
      <t>センエン</t>
    </rPh>
    <rPh sb="8" eb="10">
      <t>イカ</t>
    </rPh>
    <phoneticPr fontId="2"/>
  </si>
  <si>
    <t>法定相続人の数</t>
    <rPh sb="0" eb="2">
      <t>ホウテイ</t>
    </rPh>
    <rPh sb="2" eb="4">
      <t>ソウゾク</t>
    </rPh>
    <rPh sb="4" eb="5">
      <t>ニン</t>
    </rPh>
    <rPh sb="6" eb="7">
      <t>カズ</t>
    </rPh>
    <phoneticPr fontId="2"/>
  </si>
  <si>
    <t>年齢</t>
    <rPh sb="0" eb="2">
      <t>ネンレイ</t>
    </rPh>
    <phoneticPr fontId="2"/>
  </si>
  <si>
    <t>相続人氏名</t>
    <rPh sb="0" eb="2">
      <t>ソウゾク</t>
    </rPh>
    <rPh sb="2" eb="3">
      <t>ニン</t>
    </rPh>
    <rPh sb="3" eb="5">
      <t>シメイ</t>
    </rPh>
    <phoneticPr fontId="2"/>
  </si>
  <si>
    <t>取得財産の価額</t>
    <rPh sb="0" eb="2">
      <t>シュトク</t>
    </rPh>
    <rPh sb="2" eb="4">
      <t>ザイサン</t>
    </rPh>
    <rPh sb="5" eb="7">
      <t>カガク</t>
    </rPh>
    <phoneticPr fontId="2"/>
  </si>
  <si>
    <t>≪相続税試算（平成27年１月１日以降）≫</t>
    <phoneticPr fontId="2"/>
  </si>
  <si>
    <t>不動産</t>
    <rPh sb="0" eb="3">
      <t>フドウサン</t>
    </rPh>
    <phoneticPr fontId="2"/>
  </si>
  <si>
    <t>自宅</t>
    <rPh sb="0" eb="2">
      <t>ジタク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</si>
  <si>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</si>
  <si>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</si>
  <si>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貸家</t>
    <rPh sb="0" eb="2">
      <t>カシヤ</t>
    </rPh>
    <phoneticPr fontId="2"/>
  </si>
  <si>
    <t>その他不動産</t>
    <rPh sb="2" eb="3">
      <t>タ</t>
    </rPh>
    <rPh sb="3" eb="6">
      <t>フドウサン</t>
    </rPh>
    <phoneticPr fontId="2"/>
  </si>
  <si>
    <t>金融資産</t>
    <rPh sb="0" eb="2">
      <t>キンユウ</t>
    </rPh>
    <rPh sb="2" eb="4">
      <t>シサン</t>
    </rPh>
    <phoneticPr fontId="2"/>
  </si>
  <si>
    <t>現金</t>
    <rPh sb="0" eb="2">
      <t>ゲンキン</t>
    </rPh>
    <phoneticPr fontId="2"/>
  </si>
  <si>
    <t>預貯金</t>
    <rPh sb="0" eb="3">
      <t>ヨチョキン</t>
    </rPh>
    <phoneticPr fontId="2"/>
  </si>
  <si>
    <t>有価証券等</t>
    <rPh sb="0" eb="2">
      <t>ユウカ</t>
    </rPh>
    <rPh sb="2" eb="4">
      <t>ショウケン</t>
    </rPh>
    <rPh sb="4" eb="5">
      <t>トウ</t>
    </rPh>
    <phoneticPr fontId="2"/>
  </si>
  <si>
    <t>その他の財産</t>
    <rPh sb="2" eb="3">
      <t>タ</t>
    </rPh>
    <rPh sb="4" eb="6">
      <t>ザイサン</t>
    </rPh>
    <phoneticPr fontId="2"/>
  </si>
  <si>
    <t>①相続財産</t>
    <rPh sb="1" eb="3">
      <t>ソウゾク</t>
    </rPh>
    <rPh sb="3" eb="5">
      <t>ザイサン</t>
    </rPh>
    <phoneticPr fontId="2"/>
  </si>
  <si>
    <t>②みなし相続財産</t>
    <rPh sb="4" eb="6">
      <t>ソウゾク</t>
    </rPh>
    <rPh sb="6" eb="8">
      <t>ザイサン</t>
    </rPh>
    <phoneticPr fontId="2"/>
  </si>
  <si>
    <t>死亡保険金</t>
    <rPh sb="0" eb="2">
      <t>シボウ</t>
    </rPh>
    <rPh sb="2" eb="5">
      <t>ホケンキン</t>
    </rPh>
    <phoneticPr fontId="2"/>
  </si>
  <si>
    <t>死亡退職金</t>
    <rPh sb="0" eb="5">
      <t>シボウタイショクキン</t>
    </rPh>
    <phoneticPr fontId="2"/>
  </si>
  <si>
    <t>③贈与した財産</t>
    <rPh sb="1" eb="3">
      <t>ゾウヨ</t>
    </rPh>
    <rPh sb="5" eb="7">
      <t>ザイサン</t>
    </rPh>
    <phoneticPr fontId="2"/>
  </si>
  <si>
    <t>３年以内に贈与した財産</t>
    <rPh sb="1" eb="2">
      <t>ネン</t>
    </rPh>
    <rPh sb="2" eb="4">
      <t>イナイ</t>
    </rPh>
    <rPh sb="5" eb="7">
      <t>ゾウヨ</t>
    </rPh>
    <rPh sb="9" eb="11">
      <t>ザイサン</t>
    </rPh>
    <phoneticPr fontId="2"/>
  </si>
  <si>
    <t>相続時精算課税制度を利用した財産</t>
    <rPh sb="0" eb="2">
      <t>ソウゾク</t>
    </rPh>
    <rPh sb="2" eb="3">
      <t>ジ</t>
    </rPh>
    <rPh sb="3" eb="5">
      <t>セイサン</t>
    </rPh>
    <rPh sb="5" eb="7">
      <t>カゼイ</t>
    </rPh>
    <rPh sb="7" eb="9">
      <t>セイド</t>
    </rPh>
    <rPh sb="10" eb="12">
      <t>リヨウ</t>
    </rPh>
    <rPh sb="14" eb="16">
      <t>ザイサン</t>
    </rPh>
    <phoneticPr fontId="2"/>
  </si>
  <si>
    <t>④マイナスの資産</t>
    <rPh sb="6" eb="8">
      <t>シサン</t>
    </rPh>
    <phoneticPr fontId="2"/>
  </si>
  <si>
    <t>借金などの債務</t>
    <rPh sb="0" eb="2">
      <t>シャッキン</t>
    </rPh>
    <rPh sb="5" eb="7">
      <t>サイム</t>
    </rPh>
    <phoneticPr fontId="2"/>
  </si>
  <si>
    <t>葬式の費用</t>
    <rPh sb="0" eb="2">
      <t>ソウシキ</t>
    </rPh>
    <rPh sb="3" eb="5">
      <t>ヒヨウ</t>
    </rPh>
    <phoneticPr fontId="2"/>
  </si>
  <si>
    <t>円</t>
    <rPh sb="0" eb="1">
      <t>エン</t>
    </rPh>
    <phoneticPr fontId="2"/>
  </si>
  <si>
    <t>①被相続人</t>
    <rPh sb="1" eb="5">
      <t>ヒソウゾクニン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</si>
  <si>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</si>
  <si>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</si>
  <si>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</si>
  <si>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</si>
  <si>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</si>
  <si>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年号</t>
    <rPh sb="0" eb="2">
      <t>ネンゴウ</t>
    </rPh>
    <phoneticPr fontId="2"/>
  </si>
  <si>
    <t>②相続人</t>
    <rPh sb="1" eb="3">
      <t>ソウゾク</t>
    </rPh>
    <rPh sb="3" eb="4">
      <t>ニン</t>
    </rPh>
    <phoneticPr fontId="2"/>
  </si>
  <si>
    <t>続柄</t>
    <rPh sb="0" eb="2">
      <t>ツヅキガラ</t>
    </rPh>
    <phoneticPr fontId="2"/>
  </si>
  <si>
    <t>孫</t>
    <rPh sb="0" eb="1">
      <t>マゴ</t>
    </rPh>
    <phoneticPr fontId="2"/>
  </si>
  <si>
    <t>相続人２</t>
    <rPh sb="0" eb="2">
      <t>ソウゾク</t>
    </rPh>
    <rPh sb="2" eb="3">
      <t>ニン</t>
    </rPh>
    <phoneticPr fontId="2"/>
  </si>
  <si>
    <t>相続人３</t>
    <rPh sb="0" eb="2">
      <t>ソウゾク</t>
    </rPh>
    <rPh sb="2" eb="3">
      <t>ニン</t>
    </rPh>
    <phoneticPr fontId="2"/>
  </si>
  <si>
    <t>相続人４</t>
    <rPh sb="0" eb="2">
      <t>ソウゾク</t>
    </rPh>
    <rPh sb="2" eb="3">
      <t>ニン</t>
    </rPh>
    <phoneticPr fontId="2"/>
  </si>
  <si>
    <t>納税太郎</t>
    <rPh sb="0" eb="2">
      <t>ノウゼイ</t>
    </rPh>
    <rPh sb="2" eb="4">
      <t>タロウ</t>
    </rPh>
    <phoneticPr fontId="2"/>
  </si>
  <si>
    <t>歳</t>
    <rPh sb="0" eb="1">
      <t>サイ</t>
    </rPh>
    <phoneticPr fontId="2"/>
  </si>
  <si>
    <t>西暦年</t>
    <rPh sb="0" eb="2">
      <t>セイレキ</t>
    </rPh>
    <rPh sb="2" eb="3">
      <t>ネン</t>
    </rPh>
    <phoneticPr fontId="2"/>
  </si>
  <si>
    <t>現在</t>
    <rPh sb="0" eb="2">
      <t>ゲンザイ</t>
    </rPh>
    <phoneticPr fontId="2"/>
  </si>
  <si>
    <t>続柄</t>
    <rPh sb="0" eb="2">
      <t>ゾクガラ</t>
    </rPh>
    <phoneticPr fontId="2"/>
  </si>
  <si>
    <t>数</t>
    <rPh sb="0" eb="1">
      <t>カズ</t>
    </rPh>
    <phoneticPr fontId="2"/>
  </si>
  <si>
    <t>子</t>
    <rPh sb="0" eb="1">
      <t>コ</t>
    </rPh>
    <phoneticPr fontId="2"/>
  </si>
  <si>
    <t>父母</t>
    <rPh sb="0" eb="2">
      <t>フボ</t>
    </rPh>
    <phoneticPr fontId="2"/>
  </si>
  <si>
    <t>兄弟姉妹</t>
    <rPh sb="0" eb="2">
      <t>キョウダイ</t>
    </rPh>
    <rPh sb="2" eb="4">
      <t>シマイ</t>
    </rPh>
    <phoneticPr fontId="2"/>
  </si>
  <si>
    <t>親</t>
    <rPh sb="0" eb="1">
      <t>オヤ</t>
    </rPh>
    <phoneticPr fontId="2"/>
  </si>
  <si>
    <t>兄弟</t>
    <rPh sb="0" eb="2">
      <t>キョウダイ</t>
    </rPh>
    <phoneticPr fontId="2"/>
  </si>
  <si>
    <t>配偶者と子</t>
    <rPh sb="0" eb="3">
      <t>ハイグウシャ</t>
    </rPh>
    <rPh sb="4" eb="5">
      <t>コ</t>
    </rPh>
    <phoneticPr fontId="2"/>
  </si>
  <si>
    <t>配偶者と親</t>
    <rPh sb="0" eb="3">
      <t>ハイグウシャ</t>
    </rPh>
    <rPh sb="4" eb="5">
      <t>オヤ</t>
    </rPh>
    <phoneticPr fontId="2"/>
  </si>
  <si>
    <t>配偶者と兄弟</t>
    <rPh sb="0" eb="3">
      <t>ハイグウシャ</t>
    </rPh>
    <rPh sb="4" eb="6">
      <t>キョウダイ</t>
    </rPh>
    <phoneticPr fontId="2"/>
  </si>
  <si>
    <t>子のみ</t>
    <rPh sb="0" eb="1">
      <t>コ</t>
    </rPh>
    <phoneticPr fontId="2"/>
  </si>
  <si>
    <t>親のみ</t>
    <rPh sb="0" eb="1">
      <t>オヤ</t>
    </rPh>
    <phoneticPr fontId="2"/>
  </si>
  <si>
    <t>兄弟のみ</t>
    <rPh sb="0" eb="2">
      <t>キョウダイ</t>
    </rPh>
    <phoneticPr fontId="2"/>
  </si>
  <si>
    <t>有りなし</t>
    <rPh sb="0" eb="1">
      <t>ア</t>
    </rPh>
    <phoneticPr fontId="2"/>
  </si>
  <si>
    <t>相続関係</t>
    <rPh sb="0" eb="2">
      <t>ソウゾク</t>
    </rPh>
    <rPh sb="2" eb="4">
      <t>カンケイ</t>
    </rPh>
    <phoneticPr fontId="2"/>
  </si>
  <si>
    <t>相続人１（配偶者がいる場合は、必ずこの欄にご記入ください。）</t>
    <rPh sb="0" eb="2">
      <t>ソウゾク</t>
    </rPh>
    <rPh sb="2" eb="3">
      <t>ニン</t>
    </rPh>
    <rPh sb="5" eb="8">
      <t>ハイグウシャ</t>
    </rPh>
    <rPh sb="11" eb="13">
      <t>バアイ</t>
    </rPh>
    <rPh sb="15" eb="16">
      <t>カナラ</t>
    </rPh>
    <rPh sb="19" eb="20">
      <t>ラン</t>
    </rPh>
    <rPh sb="22" eb="24">
      <t>キニュウ</t>
    </rPh>
    <phoneticPr fontId="2"/>
  </si>
  <si>
    <t>障害者</t>
  </si>
  <si>
    <t>障害者</t>
    <rPh sb="0" eb="3">
      <t>ショウガイシャ</t>
    </rPh>
    <phoneticPr fontId="2"/>
  </si>
  <si>
    <t>一般</t>
  </si>
  <si>
    <t xml:space="preserve"> １．相続関係者について</t>
    <rPh sb="3" eb="5">
      <t>ソウゾク</t>
    </rPh>
    <rPh sb="5" eb="7">
      <t>カンケイ</t>
    </rPh>
    <rPh sb="7" eb="8">
      <t>シャ</t>
    </rPh>
    <phoneticPr fontId="2"/>
  </si>
  <si>
    <t xml:space="preserve"> ２．相続財産について</t>
    <rPh sb="3" eb="5">
      <t>ソウゾク</t>
    </rPh>
    <rPh sb="5" eb="7">
      <t>ザイサン</t>
    </rPh>
    <phoneticPr fontId="2"/>
  </si>
  <si>
    <t>みなし相続財産</t>
    <rPh sb="3" eb="5">
      <t>ソウゾク</t>
    </rPh>
    <rPh sb="5" eb="7">
      <t>ザイサン</t>
    </rPh>
    <phoneticPr fontId="2"/>
  </si>
  <si>
    <t>贈与加算</t>
    <rPh sb="0" eb="2">
      <t>ゾウヨ</t>
    </rPh>
    <rPh sb="2" eb="4">
      <t>カサン</t>
    </rPh>
    <phoneticPr fontId="2"/>
  </si>
  <si>
    <t>債務等控除</t>
    <rPh sb="0" eb="2">
      <t>サイム</t>
    </rPh>
    <rPh sb="2" eb="3">
      <t>トウ</t>
    </rPh>
    <rPh sb="3" eb="5">
      <t>コウジョ</t>
    </rPh>
    <phoneticPr fontId="2"/>
  </si>
  <si>
    <t>法定相続分に
応ずる取得金額</t>
    <rPh sb="0" eb="2">
      <t>ホウテイ</t>
    </rPh>
    <rPh sb="2" eb="4">
      <t>ソウゾク</t>
    </rPh>
    <rPh sb="4" eb="5">
      <t>ブン</t>
    </rPh>
    <rPh sb="7" eb="8">
      <t>オウ</t>
    </rPh>
    <rPh sb="10" eb="12">
      <t>シュトク</t>
    </rPh>
    <rPh sb="12" eb="14">
      <t>キンガク</t>
    </rPh>
    <phoneticPr fontId="2"/>
  </si>
  <si>
    <t>相続税の総額の
基となる税額</t>
    <rPh sb="0" eb="3">
      <t>ソウゾクゼイ</t>
    </rPh>
    <rPh sb="4" eb="6">
      <t>ソウガク</t>
    </rPh>
    <rPh sb="8" eb="9">
      <t>モト</t>
    </rPh>
    <rPh sb="12" eb="14">
      <t>ゼイガク</t>
    </rPh>
    <phoneticPr fontId="2"/>
  </si>
  <si>
    <t>様</t>
    <rPh sb="0" eb="1">
      <t>サマ</t>
    </rPh>
    <phoneticPr fontId="2"/>
  </si>
  <si>
    <t>２．各相続人の算出税額（法定相続分通りに相続したと仮定して計算）</t>
    <rPh sb="2" eb="6">
      <t>カクソウゾクニン</t>
    </rPh>
    <rPh sb="7" eb="9">
      <t>サンシュツ</t>
    </rPh>
    <rPh sb="9" eb="11">
      <t>ゼイガク</t>
    </rPh>
    <rPh sb="12" eb="14">
      <t>ホウテイ</t>
    </rPh>
    <rPh sb="14" eb="16">
      <t>ソウゾク</t>
    </rPh>
    <rPh sb="16" eb="17">
      <t>ブン</t>
    </rPh>
    <rPh sb="17" eb="18">
      <t>ドオ</t>
    </rPh>
    <rPh sb="20" eb="22">
      <t>ソウゾク</t>
    </rPh>
    <rPh sb="25" eb="27">
      <t>カテイ</t>
    </rPh>
    <rPh sb="29" eb="31">
      <t>ケイサン</t>
    </rPh>
    <phoneticPr fontId="2"/>
  </si>
  <si>
    <t>に必要事項を入力・選択してください。</t>
    <rPh sb="1" eb="3">
      <t>ヒツヨウ</t>
    </rPh>
    <rPh sb="3" eb="5">
      <t>ジコウ</t>
    </rPh>
    <rPh sb="6" eb="8">
      <t>ニュウリョク</t>
    </rPh>
    <rPh sb="9" eb="11">
      <t>センタク</t>
    </rPh>
    <phoneticPr fontId="2"/>
  </si>
  <si>
    <t>＊注意事項</t>
    <rPh sb="1" eb="5">
      <t>チュウイジコウ</t>
    </rPh>
    <phoneticPr fontId="2"/>
  </si>
  <si>
    <t>年</t>
    <rPh sb="0" eb="1">
      <t>ネン</t>
    </rPh>
    <phoneticPr fontId="2"/>
  </si>
  <si>
    <t>続柄</t>
    <rPh sb="0" eb="2">
      <t>ツヅキガラ</t>
    </rPh>
    <phoneticPr fontId="2"/>
  </si>
  <si>
    <t>月</t>
    <rPh sb="0" eb="1">
      <t>ツキ</t>
    </rPh>
    <phoneticPr fontId="2"/>
  </si>
  <si>
    <t>子か孫</t>
    <rPh sb="0" eb="1">
      <t>コ</t>
    </rPh>
    <rPh sb="2" eb="3">
      <t>マゴ</t>
    </rPh>
    <phoneticPr fontId="2"/>
  </si>
  <si>
    <t>納税花子</t>
    <rPh sb="0" eb="2">
      <t>ノウゼイ</t>
    </rPh>
    <rPh sb="2" eb="4">
      <t>ハナコ</t>
    </rPh>
    <phoneticPr fontId="2"/>
  </si>
  <si>
    <t>配偶者</t>
  </si>
  <si>
    <t>未成年</t>
  </si>
  <si>
    <t>控除額</t>
  </si>
  <si>
    <t>差引税額</t>
  </si>
  <si>
    <t>配偶者控除額の計算</t>
  </si>
  <si>
    <t>障害者の計算</t>
  </si>
  <si>
    <t>障害者控除余り</t>
  </si>
  <si>
    <t>障害者回し</t>
  </si>
  <si>
    <t>未成年の計算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</si>
</sst>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#,##0.0;[Red]\-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/>
      <top/>
      <bottom/>
      <diagonal/>
    </border>
    <border>
      <left/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/>
      <top/>
      <bottom style="thick">
        <color theme="5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38" fontId="0" fillId="0" borderId="5" xfId="0" applyNumberFormat="1" applyBorder="1">
      <alignment vertical="center"/>
    </xf>
    <xf numFmtId="38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38" fontId="0" fillId="0" borderId="0" xfId="1" applyFont="1" applyFill="1">
      <alignment vertical="center"/>
    </xf>
    <xf numFmtId="38" fontId="0" fillId="0" borderId="6" xfId="1" applyFont="1" applyFill="1" applyBorder="1">
      <alignment vertical="center"/>
    </xf>
    <xf numFmtId="38" fontId="0" fillId="0" borderId="0" xfId="1" applyFont="1" applyFill="1" applyBorder="1" applyAlignment="1">
      <alignment horizontal="center" vertical="center" wrapText="1"/>
    </xf>
    <xf numFmtId="38" fontId="0" fillId="0" borderId="9" xfId="1" applyFont="1" applyFill="1" applyBorder="1">
      <alignment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38" fontId="0" fillId="0" borderId="5" xfId="1" applyFont="1" applyFill="1" applyBorder="1">
      <alignment vertical="center"/>
    </xf>
    <xf numFmtId="38" fontId="0" fillId="0" borderId="8" xfId="1" applyFont="1" applyFill="1" applyBorder="1">
      <alignment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177" fontId="0" fillId="0" borderId="7" xfId="1" applyNumberFormat="1" applyFont="1" applyFill="1" applyBorder="1">
      <alignment vertical="center"/>
    </xf>
    <xf numFmtId="0" fontId="0" fillId="0" borderId="15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6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8" xfId="0" applyFill="1" applyBorder="1">
      <alignment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7" xfId="1" applyNumberFormat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Font="1" applyBorder="1">
      <alignment vertical="center"/>
    </xf>
    <xf numFmtId="38" fontId="0" fillId="0" borderId="24" xfId="1" applyFont="1" applyFill="1" applyBorder="1" applyAlignment="1">
      <alignment horizontal="center" vertical="center" wrapText="1"/>
    </xf>
    <xf numFmtId="38" fontId="0" fillId="0" borderId="24" xfId="1" applyFont="1" applyFill="1" applyBorder="1">
      <alignment vertical="center"/>
    </xf>
    <xf numFmtId="40" fontId="0" fillId="0" borderId="1" xfId="1" applyNumberFormat="1" applyFont="1" applyFill="1" applyBorder="1" applyAlignment="1">
      <alignment horizontal="right" vertical="center"/>
    </xf>
    <xf numFmtId="40" fontId="0" fillId="0" borderId="6" xfId="1" applyNumberFormat="1" applyFont="1" applyFill="1" applyBorder="1" applyAlignment="1">
      <alignment horizontal="right" vertical="center"/>
    </xf>
    <xf numFmtId="40" fontId="0" fillId="0" borderId="5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0" fillId="2" borderId="6" xfId="1" applyFont="1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176" fontId="0" fillId="3" borderId="0" xfId="0" applyNumberFormat="1" applyFill="1">
      <alignment vertical="center"/>
    </xf>
    <xf numFmtId="14" fontId="0" fillId="3" borderId="0" xfId="0" applyNumberFormat="1" applyFill="1">
      <alignment vertical="center"/>
    </xf>
    <xf numFmtId="0" fontId="0" fillId="2" borderId="15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3" xfId="0" applyFill="1" applyBorder="1">
      <alignment vertical="center"/>
    </xf>
    <xf numFmtId="0" fontId="0" fillId="5" borderId="19" xfId="0" applyFill="1" applyBorder="1">
      <alignment vertical="center"/>
    </xf>
    <xf numFmtId="0" fontId="0" fillId="4" borderId="18" xfId="0" applyFill="1" applyBorder="1">
      <alignment vertical="center"/>
    </xf>
    <xf numFmtId="0" fontId="0" fillId="4" borderId="22" xfId="0" applyFill="1" applyBorder="1">
      <alignment vertical="center"/>
    </xf>
    <xf numFmtId="0" fontId="0" fillId="4" borderId="19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40" fontId="0" fillId="0" borderId="7" xfId="1" applyNumberFormat="1" applyFont="1" applyFill="1" applyBorder="1" applyAlignment="1">
      <alignment horizontal="right" vertical="center"/>
    </xf>
    <xf numFmtId="40" fontId="0" fillId="3" borderId="0" xfId="0" applyNumberFormat="1" applyFill="1">
      <alignment vertical="center"/>
    </xf>
    <xf numFmtId="0" fontId="0" fillId="0" borderId="0" xfId="0" applyFill="1" applyBorder="1" applyProtection="1">
      <alignment vertical="center"/>
      <protection locked="0"/>
    </xf>
    <xf numFmtId="0" fontId="0" fillId="4" borderId="17" xfId="0" applyFill="1" applyBorder="1" applyProtection="1">
      <alignment vertical="center"/>
      <protection locked="0"/>
    </xf>
    <xf numFmtId="38" fontId="0" fillId="4" borderId="18" xfId="1" applyFont="1" applyFill="1" applyBorder="1" applyAlignment="1" applyProtection="1">
      <alignment horizontal="right" vertical="center"/>
      <protection locked="0"/>
    </xf>
    <xf numFmtId="38" fontId="0" fillId="4" borderId="19" xfId="1" applyFont="1" applyFill="1" applyBorder="1" applyAlignment="1" applyProtection="1">
      <alignment horizontal="right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38" fontId="0" fillId="5" borderId="18" xfId="1" applyFont="1" applyFill="1" applyBorder="1" applyAlignment="1">
      <alignment horizontal="right" vertical="center"/>
    </xf>
    <xf numFmtId="38" fontId="0" fillId="5" borderId="22" xfId="1" applyFont="1" applyFill="1" applyBorder="1" applyAlignment="1">
      <alignment horizontal="right" vertical="center"/>
    </xf>
    <xf numFmtId="38" fontId="0" fillId="4" borderId="20" xfId="1" applyFont="1" applyFill="1" applyBorder="1" applyAlignment="1" applyProtection="1">
      <alignment horizontal="right" vertical="center"/>
      <protection locked="0"/>
    </xf>
    <xf numFmtId="38" fontId="0" fillId="4" borderId="21" xfId="1" applyFont="1" applyFill="1" applyBorder="1" applyAlignment="1" applyProtection="1">
      <alignment horizontal="right" vertical="center"/>
      <protection locked="0"/>
    </xf>
    <xf numFmtId="177" fontId="0" fillId="0" borderId="4" xfId="1" applyNumberFormat="1" applyFont="1" applyFill="1" applyBorder="1" applyAlignment="1">
      <alignment horizontal="right" vertical="center"/>
    </xf>
    <xf numFmtId="177" fontId="0" fillId="0" borderId="2" xfId="1" applyNumberFormat="1" applyFont="1" applyFill="1" applyBorder="1" applyAlignment="1">
      <alignment horizontal="right" vertical="center"/>
    </xf>
    <xf numFmtId="38" fontId="0" fillId="2" borderId="12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38" fontId="0" fillId="0" borderId="15" xfId="1" applyFont="1" applyFill="1" applyBorder="1" applyAlignment="1">
      <alignment horizontal="right"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11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38" fontId="0" fillId="2" borderId="5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0" fillId="0" borderId="25" xfId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38" fontId="0" fillId="2" borderId="12" xfId="1" applyFont="1" applyFill="1" applyBorder="1" applyAlignment="1">
      <alignment horizontal="center" vertical="center" wrapText="1"/>
    </xf>
    <xf numFmtId="38" fontId="0" fillId="2" borderId="10" xfId="1" applyFont="1" applyFill="1" applyBorder="1" applyAlignment="1">
      <alignment horizontal="center" vertical="center" wrapText="1"/>
    </xf>
    <xf numFmtId="38" fontId="0" fillId="0" borderId="4" xfId="1" applyNumberFormat="1" applyFont="1" applyFill="1" applyBorder="1" applyAlignment="1">
      <alignment horizontal="right" vertical="center"/>
    </xf>
    <xf numFmtId="38" fontId="0" fillId="0" borderId="2" xfId="1" applyNumberFormat="1" applyFont="1" applyFill="1" applyBorder="1" applyAlignment="1">
      <alignment horizontal="right" vertical="center"/>
    </xf>
    <xf numFmtId="38" fontId="0" fillId="2" borderId="6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66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36636</xdr:colOff>
      <xdr:row>9</xdr:row>
      <xdr:rowOff>43962</xdr:rowOff>
    </xdr:from>
    <xdr:ext cx="4476750" cy="1099038"/>
    <xdr:sp macro="" textlink="">
      <xdr:nvSpPr>
        <xdr:cNvPr id="3" name="テキスト ボックス 2"/>
        <xdr:cNvSpPr txBox="1"/>
      </xdr:nvSpPr>
      <xdr:spPr>
        <a:xfrm>
          <a:off x="7158405" y="1919654"/>
          <a:ext cx="4476750" cy="10990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/>
            <a:t>あくまでも簡易的に相続税を試算するためのツールです。実際の税額とは若干異なる結果が出る場合があります。ご参考程度とお心得ください。</a:t>
          </a:r>
          <a:endParaRPr kumimoji="1" lang="en-US" altLang="ja-JP" sz="1000"/>
        </a:p>
        <a:p>
          <a:r>
            <a:rPr kumimoji="1" lang="ja-JP" altLang="en-US" sz="1000"/>
            <a:t>また、基本的な税額計算のみに対応しており、相続税法・措置法上の各種の税額軽減措置は反映しておりません。あしからずご了承ください。</a:t>
          </a:r>
          <a:endParaRPr kumimoji="1" lang="en-US" altLang="ja-JP" sz="1000"/>
        </a:p>
        <a:p>
          <a:r>
            <a:rPr kumimoji="1" lang="ja-JP" altLang="en-US" sz="1000"/>
            <a:t>なお、詳しいことについては、当事務所にお問い合わせください。ご相談の上、改めて試算をいたします。 </a:t>
          </a:r>
        </a:p>
      </xdr:txBody>
    </xdr:sp>
    <xdr:clientData/>
  </xdr:oneCellAnchor>
  <xdr:oneCellAnchor>
    <xdr:from>
      <xdr:col>1</xdr:col>
      <xdr:colOff>146537</xdr:colOff>
      <xdr:row>4</xdr:row>
      <xdr:rowOff>51288</xdr:rowOff>
    </xdr:from>
    <xdr:ext cx="4608635" cy="459100"/>
    <xdr:sp macro="" textlink="">
      <xdr:nvSpPr>
        <xdr:cNvPr id="4" name="テキスト ボックス 3"/>
        <xdr:cNvSpPr txBox="1"/>
      </xdr:nvSpPr>
      <xdr:spPr>
        <a:xfrm>
          <a:off x="6923941" y="952500"/>
          <a:ext cx="460863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ご入力いただくと、試算の結果が別シートに出力されます。ご参照の上、必要であればプリントアウトしてください。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G276"/>
  <sheetViews>
    <sheetView windowProtection="1" showGridLines="0" tabSelected="1" zoomScale="130" zoomScaleNormal="130" zoomScaleSheetLayoutView="160" workbookViewId="0">
      <selection activeCell="AF9" sqref="AF9"/>
    </sheetView>
  </sheetViews>
  <sheetFormatPr defaultRowHeight="13.5" x14ac:dyDescent="0.15"/>
  <cols>
    <col min="1" max="1" width="1.75" style="57" customWidth="1"/>
    <col min="2" max="10" width="2.625" style="57" customWidth="1"/>
    <col min="11" max="20" width="2.5" style="57" customWidth="1"/>
    <col min="21" max="22" width="9" style="57"/>
    <col min="23" max="23" width="2.125" style="29" customWidth="1"/>
    <col min="24" max="24" width="3.125" style="29" customWidth="1"/>
    <col min="25" max="25" width="1.875" style="29" customWidth="1"/>
    <col min="26" max="26" width="10.625" style="29" customWidth="1"/>
    <col min="27" max="27" width="7.125" style="29" customWidth="1"/>
    <col min="28" max="28" width="4.875" style="29" customWidth="1"/>
    <col min="29" max="29" width="5.875" style="29" customWidth="1"/>
    <col min="30" max="30" width="7.625" style="29" customWidth="1"/>
    <col min="31" max="31" width="3.625" style="29" customWidth="1"/>
    <col min="32" max="32" width="7.625" style="29" customWidth="1"/>
    <col min="33" max="33" width="3.625" style="29" customWidth="1"/>
    <col min="34" max="34" width="7.625" style="29" customWidth="1"/>
    <col min="35" max="35" width="6.375" style="29" customWidth="1"/>
    <col min="36" max="36" width="5.125" style="29" customWidth="1"/>
    <col min="37" max="37" width="3.875" style="29" customWidth="1"/>
    <col min="38" max="38" width="3" style="29" customWidth="1"/>
    <col min="39" max="39" width="3.125" style="29" customWidth="1"/>
    <col min="40" max="41" width="0.625" style="57" customWidth="1"/>
    <col min="42" max="42" width="0.5" style="57" customWidth="1"/>
    <col min="43" max="43" width="9" style="57" hidden="1" customWidth="1"/>
    <col min="44" max="45" width="10.5" style="57" hidden="1" customWidth="1"/>
    <col min="46" max="46" width="1.75" style="57" customWidth="1"/>
    <col min="47" max="47" width="9" style="57" customWidth="1"/>
    <col min="48" max="49" width="9" style="57"/>
    <col min="50" max="53" width="0" style="57" hidden="1" customWidth="1"/>
    <col min="54" max="59" width="30.875" style="57" customWidth="1"/>
    <col min="60" max="16384" width="9" style="29"/>
  </cols>
  <sheetData>
    <row r="1" spans="2:53" ht="14.25" thickBot="1" x14ac:dyDescent="0.2"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X1" s="57" t="s">
        <v>96</v>
      </c>
      <c r="AY1" s="57" t="s">
        <v>98</v>
      </c>
      <c r="AZ1" s="57" t="s">
        <v>97</v>
      </c>
    </row>
    <row r="2" spans="2:53" ht="18.75" customHeight="1" thickTop="1" thickBot="1" x14ac:dyDescent="0.2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  <c r="W2" s="57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X2" s="57">
        <v>1</v>
      </c>
      <c r="AY2" s="57">
        <v>1</v>
      </c>
      <c r="AZ2" s="57" t="s">
        <v>2</v>
      </c>
      <c r="BA2" s="57" t="s">
        <v>73</v>
      </c>
    </row>
    <row r="3" spans="2:53" ht="20.25" customHeight="1" thickTop="1" thickBot="1" x14ac:dyDescent="0.2">
      <c r="B3" s="70"/>
      <c r="C3" s="64"/>
      <c r="D3" s="65"/>
      <c r="E3" s="66"/>
      <c r="F3" s="9" t="s">
        <v>94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71"/>
      <c r="W3" s="57"/>
      <c r="X3" s="9"/>
      <c r="Y3" s="60" t="s">
        <v>85</v>
      </c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2"/>
      <c r="AM3" s="9"/>
      <c r="AX3" s="57">
        <v>2</v>
      </c>
      <c r="AY3" s="57">
        <v>2</v>
      </c>
      <c r="AZ3" s="57" t="s">
        <v>68</v>
      </c>
      <c r="BA3" s="57" t="s">
        <v>74</v>
      </c>
    </row>
    <row r="4" spans="2:53" ht="11.25" customHeight="1" thickTop="1" x14ac:dyDescent="0.15">
      <c r="B4" s="7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71"/>
      <c r="W4" s="57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X4" s="57">
        <v>3</v>
      </c>
      <c r="AY4" s="57">
        <v>3</v>
      </c>
      <c r="AZ4" s="57" t="s">
        <v>69</v>
      </c>
      <c r="BA4" s="57" t="s">
        <v>75</v>
      </c>
    </row>
    <row r="5" spans="2:53" ht="14.25" customHeight="1" x14ac:dyDescent="0.15">
      <c r="B5" s="7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1"/>
      <c r="W5" s="57"/>
      <c r="X5" s="9"/>
      <c r="Y5" s="9" t="s">
        <v>49</v>
      </c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X5" s="57">
        <v>4</v>
      </c>
      <c r="AY5" s="57">
        <v>4</v>
      </c>
      <c r="AZ5" s="57" t="s">
        <v>70</v>
      </c>
      <c r="BA5" s="57" t="s">
        <v>76</v>
      </c>
    </row>
    <row r="6" spans="2:53" ht="6" customHeight="1" thickBot="1" x14ac:dyDescent="0.2">
      <c r="B6" s="7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71"/>
      <c r="W6" s="57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X6" s="57">
        <v>5</v>
      </c>
      <c r="AY6" s="57">
        <v>5</v>
      </c>
      <c r="AZ6" s="57" t="s">
        <v>58</v>
      </c>
      <c r="BA6" s="57" t="s">
        <v>77</v>
      </c>
    </row>
    <row r="7" spans="2:53" ht="14.25" customHeight="1" thickTop="1" thickBot="1" x14ac:dyDescent="0.2">
      <c r="B7" s="7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71"/>
      <c r="W7" s="57"/>
      <c r="X7" s="9"/>
      <c r="Y7" s="9"/>
      <c r="Z7" s="9" t="s">
        <v>50</v>
      </c>
      <c r="AA7" s="81" t="s">
        <v>62</v>
      </c>
      <c r="AB7" s="82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X7" s="57">
        <v>6</v>
      </c>
      <c r="AY7" s="57">
        <v>6</v>
      </c>
      <c r="BA7" s="57" t="s">
        <v>78</v>
      </c>
    </row>
    <row r="8" spans="2:53" ht="6" customHeight="1" thickTop="1" thickBot="1" x14ac:dyDescent="0.2">
      <c r="B8" s="7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71"/>
      <c r="W8" s="57"/>
      <c r="X8" s="9"/>
      <c r="Y8" s="9"/>
      <c r="Z8" s="9"/>
      <c r="AA8" s="30"/>
      <c r="AB8" s="30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Q8" s="57" t="s">
        <v>64</v>
      </c>
      <c r="AR8" s="57" t="s">
        <v>51</v>
      </c>
      <c r="AS8" s="57" t="s">
        <v>65</v>
      </c>
      <c r="AX8" s="57">
        <v>7</v>
      </c>
      <c r="AY8" s="57">
        <v>7</v>
      </c>
    </row>
    <row r="9" spans="2:53" ht="14.25" customHeight="1" thickTop="1" thickBot="1" x14ac:dyDescent="0.2">
      <c r="B9" s="70"/>
      <c r="C9" s="9" t="s">
        <v>95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71"/>
      <c r="W9" s="57"/>
      <c r="X9" s="9"/>
      <c r="Y9" s="9"/>
      <c r="Z9" s="9" t="s">
        <v>51</v>
      </c>
      <c r="AA9" s="9" t="s">
        <v>55</v>
      </c>
      <c r="AB9" s="78">
        <v>1</v>
      </c>
      <c r="AC9" s="31" t="str">
        <f>IF(AB9=1,"大正",IF(AB9=2,"昭和",IF(AB9=3,"平成",IF(AB9=4,"西暦","--"))))</f>
        <v>大正</v>
      </c>
      <c r="AD9" s="78">
        <v>14</v>
      </c>
      <c r="AE9" s="9" t="s">
        <v>52</v>
      </c>
      <c r="AF9" s="78">
        <v>6</v>
      </c>
      <c r="AG9" s="9" t="s">
        <v>53</v>
      </c>
      <c r="AH9" s="78">
        <v>24</v>
      </c>
      <c r="AI9" s="9" t="s">
        <v>54</v>
      </c>
      <c r="AJ9" s="9" t="s">
        <v>23</v>
      </c>
      <c r="AK9" s="9">
        <f ca="1">IF(AA7="","--",DATEDIF(AR9,TODAY(),"Y"))</f>
        <v>89</v>
      </c>
      <c r="AL9" s="9" t="s">
        <v>63</v>
      </c>
      <c r="AM9" s="9"/>
      <c r="AQ9" s="57">
        <f>IF(AB9=4,AD9,IF(AB9=1,AD9+1911,IF(AB9=2,AD9+1925,IF(AB9=3,AD9+1988))))</f>
        <v>1925</v>
      </c>
      <c r="AR9" s="58">
        <f>DATE(AQ9,AF9,AH9)</f>
        <v>9307</v>
      </c>
      <c r="AS9" s="59">
        <f ca="1">TODAY()</f>
        <v>42109</v>
      </c>
      <c r="AX9" s="57">
        <v>8</v>
      </c>
      <c r="AY9" s="57">
        <v>8</v>
      </c>
    </row>
    <row r="10" spans="2:53" ht="14.25" customHeight="1" thickTop="1" x14ac:dyDescent="0.15">
      <c r="B10" s="7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71"/>
      <c r="W10" s="57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X10" s="57">
        <v>9</v>
      </c>
      <c r="AY10" s="57">
        <v>9</v>
      </c>
    </row>
    <row r="11" spans="2:53" ht="14.25" customHeight="1" x14ac:dyDescent="0.15">
      <c r="B11" s="7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71"/>
      <c r="W11" s="57"/>
      <c r="X11" s="9"/>
      <c r="Y11" s="9" t="s">
        <v>56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X11" s="57">
        <v>10</v>
      </c>
      <c r="AY11" s="57">
        <v>10</v>
      </c>
    </row>
    <row r="12" spans="2:53" ht="6" customHeight="1" x14ac:dyDescent="0.15">
      <c r="B12" s="7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71"/>
      <c r="W12" s="57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X12" s="57">
        <v>11</v>
      </c>
      <c r="AY12" s="57">
        <v>11</v>
      </c>
    </row>
    <row r="13" spans="2:53" ht="14.25" customHeight="1" x14ac:dyDescent="0.15">
      <c r="B13" s="7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71"/>
      <c r="W13" s="57"/>
      <c r="X13" s="9"/>
      <c r="Y13" s="9" t="s">
        <v>81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X13" s="57">
        <v>12</v>
      </c>
      <c r="AY13" s="57">
        <v>12</v>
      </c>
    </row>
    <row r="14" spans="2:53" ht="6" customHeight="1" thickBot="1" x14ac:dyDescent="0.2">
      <c r="B14" s="7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71"/>
      <c r="W14" s="57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Y14" s="57">
        <v>13</v>
      </c>
    </row>
    <row r="15" spans="2:53" ht="14.25" customHeight="1" thickTop="1" thickBot="1" x14ac:dyDescent="0.2">
      <c r="B15" s="7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71"/>
      <c r="W15" s="57"/>
      <c r="X15" s="9"/>
      <c r="Y15" s="9"/>
      <c r="Z15" s="9" t="s">
        <v>50</v>
      </c>
      <c r="AA15" s="81" t="s">
        <v>100</v>
      </c>
      <c r="AB15" s="82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Y15" s="57">
        <v>14</v>
      </c>
    </row>
    <row r="16" spans="2:53" ht="6" customHeight="1" thickTop="1" thickBot="1" x14ac:dyDescent="0.2">
      <c r="B16" s="7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71"/>
      <c r="W16" s="57"/>
      <c r="X16" s="9"/>
      <c r="Y16" s="9"/>
      <c r="Z16" s="9"/>
      <c r="AA16" s="30"/>
      <c r="AB16" s="30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Q16" s="57" t="s">
        <v>64</v>
      </c>
      <c r="AR16" s="57" t="s">
        <v>51</v>
      </c>
      <c r="AS16" s="57" t="s">
        <v>65</v>
      </c>
      <c r="AY16" s="57">
        <v>15</v>
      </c>
    </row>
    <row r="17" spans="2:51" ht="14.25" customHeight="1" thickTop="1" thickBot="1" x14ac:dyDescent="0.2">
      <c r="B17" s="7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71"/>
      <c r="W17" s="57"/>
      <c r="X17" s="9"/>
      <c r="Y17" s="9"/>
      <c r="Z17" s="9" t="s">
        <v>51</v>
      </c>
      <c r="AA17" s="9" t="s">
        <v>55</v>
      </c>
      <c r="AB17" s="78">
        <v>2</v>
      </c>
      <c r="AC17" s="31" t="str">
        <f>IF(AB17=1,"大正",IF(AB17=2,"昭和",IF(AB17=3,"平成",IF(AB17=4,"西暦","--"))))</f>
        <v>昭和</v>
      </c>
      <c r="AD17" s="78">
        <v>31</v>
      </c>
      <c r="AE17" s="9" t="s">
        <v>52</v>
      </c>
      <c r="AF17" s="78">
        <v>9</v>
      </c>
      <c r="AG17" s="9" t="s">
        <v>53</v>
      </c>
      <c r="AH17" s="78">
        <v>30</v>
      </c>
      <c r="AI17" s="9" t="s">
        <v>54</v>
      </c>
      <c r="AJ17" s="9" t="s">
        <v>23</v>
      </c>
      <c r="AK17" s="9">
        <f ca="1">IF(AA15="","--",DATEDIF(AR17,TODAY(),"Y"))</f>
        <v>58</v>
      </c>
      <c r="AL17" s="9" t="s">
        <v>63</v>
      </c>
      <c r="AM17" s="9"/>
      <c r="AQ17" s="57">
        <f>IF(AB17=4,AD17,IF(AB17=1,AD17+1911,IF(AB17=2,AD17+1925,IF(AB17=3,AD17+1988))))</f>
        <v>1956</v>
      </c>
      <c r="AR17" s="58">
        <f>DATE(AQ17,AF17,AH17)</f>
        <v>20728</v>
      </c>
      <c r="AS17" s="59">
        <f ca="1">TODAY()</f>
        <v>42109</v>
      </c>
      <c r="AY17" s="57">
        <v>16</v>
      </c>
    </row>
    <row r="18" spans="2:51" ht="6" customHeight="1" thickTop="1" thickBot="1" x14ac:dyDescent="0.2">
      <c r="B18" s="7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71"/>
      <c r="W18" s="57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Y18" s="57">
        <v>17</v>
      </c>
    </row>
    <row r="19" spans="2:51" ht="14.25" customHeight="1" thickTop="1" thickBo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4"/>
      <c r="W19" s="57"/>
      <c r="X19" s="9"/>
      <c r="Y19" s="9"/>
      <c r="Z19" s="9" t="s">
        <v>57</v>
      </c>
      <c r="AA19" s="78" t="s">
        <v>68</v>
      </c>
      <c r="AB19" s="9"/>
      <c r="AC19" s="9" t="s">
        <v>83</v>
      </c>
      <c r="AD19" s="78" t="s">
        <v>84</v>
      </c>
      <c r="AE19" s="9"/>
      <c r="AF19" s="9"/>
      <c r="AG19" s="9"/>
      <c r="AH19" s="9"/>
      <c r="AI19" s="9"/>
      <c r="AJ19" s="9"/>
      <c r="AK19" s="9"/>
      <c r="AL19" s="9"/>
      <c r="AM19" s="9"/>
      <c r="AY19" s="57">
        <v>18</v>
      </c>
    </row>
    <row r="20" spans="2:51" ht="14.25" customHeight="1" thickTop="1" x14ac:dyDescent="0.15">
      <c r="W20" s="57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Y20" s="57">
        <v>19</v>
      </c>
    </row>
    <row r="21" spans="2:51" ht="14.25" customHeight="1" x14ac:dyDescent="0.15">
      <c r="W21" s="57"/>
      <c r="X21" s="9"/>
      <c r="Y21" s="9" t="s">
        <v>59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Y21" s="57">
        <v>20</v>
      </c>
    </row>
    <row r="22" spans="2:51" ht="5.25" customHeight="1" thickBot="1" x14ac:dyDescent="0.2">
      <c r="W22" s="57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Y22" s="57">
        <v>21</v>
      </c>
    </row>
    <row r="23" spans="2:51" ht="14.25" customHeight="1" thickTop="1" thickBot="1" x14ac:dyDescent="0.2">
      <c r="W23" s="57"/>
      <c r="X23" s="9"/>
      <c r="Y23" s="9"/>
      <c r="Z23" s="9" t="s">
        <v>50</v>
      </c>
      <c r="AA23" s="81"/>
      <c r="AB23" s="82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Y23" s="57">
        <v>22</v>
      </c>
    </row>
    <row r="24" spans="2:51" ht="6" customHeight="1" thickTop="1" thickBot="1" x14ac:dyDescent="0.2">
      <c r="W24" s="57"/>
      <c r="X24" s="9"/>
      <c r="Y24" s="9"/>
      <c r="Z24" s="9"/>
      <c r="AA24" s="30"/>
      <c r="AB24" s="30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Q24" s="57" t="s">
        <v>64</v>
      </c>
      <c r="AR24" s="57" t="s">
        <v>51</v>
      </c>
      <c r="AS24" s="57" t="s">
        <v>65</v>
      </c>
      <c r="AY24" s="57">
        <v>23</v>
      </c>
    </row>
    <row r="25" spans="2:51" ht="14.25" customHeight="1" thickTop="1" thickBot="1" x14ac:dyDescent="0.2">
      <c r="W25" s="57"/>
      <c r="X25" s="9"/>
      <c r="Y25" s="9"/>
      <c r="Z25" s="9" t="s">
        <v>51</v>
      </c>
      <c r="AA25" s="9" t="s">
        <v>55</v>
      </c>
      <c r="AB25" s="78"/>
      <c r="AC25" s="31" t="str">
        <f>IF(AB25=1,"大正",IF(AB25=2,"昭和",IF(AB25=3,"平成",IF(AB25=4,"西暦","--"))))</f>
        <v>--</v>
      </c>
      <c r="AD25" s="78"/>
      <c r="AE25" s="9" t="s">
        <v>52</v>
      </c>
      <c r="AF25" s="78"/>
      <c r="AG25" s="9" t="s">
        <v>53</v>
      </c>
      <c r="AH25" s="78"/>
      <c r="AI25" s="9" t="s">
        <v>54</v>
      </c>
      <c r="AJ25" s="9" t="s">
        <v>23</v>
      </c>
      <c r="AK25" s="9" t="str">
        <f ca="1">IF(AA23="","--",DATEDIF(AR25,TODAY(),"Y"))</f>
        <v>--</v>
      </c>
      <c r="AL25" s="9" t="s">
        <v>63</v>
      </c>
      <c r="AM25" s="9"/>
      <c r="AQ25" s="57" t="b">
        <f>IF(AB25=4,AD25,IF(AB25=1,AD25+1911,IF(AB25=2,AD25+1925,IF(AB25=3,AD25+1988))))</f>
        <v>0</v>
      </c>
      <c r="AR25" s="58" t="e">
        <f>DATE(AQ25,AF25,AH25)</f>
        <v>#NUM!</v>
      </c>
      <c r="AS25" s="59">
        <f ca="1">TODAY()</f>
        <v>42109</v>
      </c>
      <c r="AY25" s="57">
        <v>24</v>
      </c>
    </row>
    <row r="26" spans="2:51" ht="6" customHeight="1" thickTop="1" thickBot="1" x14ac:dyDescent="0.2">
      <c r="W26" s="57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Y26" s="57">
        <v>25</v>
      </c>
    </row>
    <row r="27" spans="2:51" ht="14.25" customHeight="1" thickTop="1" thickBot="1" x14ac:dyDescent="0.2">
      <c r="W27" s="57"/>
      <c r="X27" s="9"/>
      <c r="Y27" s="9"/>
      <c r="Z27" s="9" t="s">
        <v>57</v>
      </c>
      <c r="AA27" s="78"/>
      <c r="AB27" s="9"/>
      <c r="AC27" s="9" t="s">
        <v>83</v>
      </c>
      <c r="AD27" s="78"/>
      <c r="AE27" s="9"/>
      <c r="AF27" s="9"/>
      <c r="AG27" s="9"/>
      <c r="AH27" s="9"/>
      <c r="AI27" s="9"/>
      <c r="AJ27" s="9"/>
      <c r="AK27" s="9"/>
      <c r="AL27" s="9"/>
      <c r="AM27" s="9"/>
      <c r="AY27" s="57">
        <v>26</v>
      </c>
    </row>
    <row r="28" spans="2:51" ht="14.25" customHeight="1" thickTop="1" x14ac:dyDescent="0.15">
      <c r="W28" s="57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Y28" s="57">
        <v>27</v>
      </c>
    </row>
    <row r="29" spans="2:51" ht="14.25" customHeight="1" x14ac:dyDescent="0.15">
      <c r="W29" s="57"/>
      <c r="X29" s="9"/>
      <c r="Y29" s="9" t="s">
        <v>60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Y29" s="57">
        <v>28</v>
      </c>
    </row>
    <row r="30" spans="2:51" ht="6" customHeight="1" thickBot="1" x14ac:dyDescent="0.2">
      <c r="W30" s="57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Y30" s="57">
        <v>29</v>
      </c>
    </row>
    <row r="31" spans="2:51" ht="14.25" customHeight="1" thickTop="1" thickBot="1" x14ac:dyDescent="0.2">
      <c r="W31" s="57"/>
      <c r="X31" s="9"/>
      <c r="Y31" s="9"/>
      <c r="Z31" s="9" t="s">
        <v>50</v>
      </c>
      <c r="AA31" s="81"/>
      <c r="AB31" s="82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Y31" s="57">
        <v>30</v>
      </c>
    </row>
    <row r="32" spans="2:51" ht="6" customHeight="1" thickTop="1" thickBot="1" x14ac:dyDescent="0.2">
      <c r="W32" s="57"/>
      <c r="X32" s="9"/>
      <c r="Y32" s="9"/>
      <c r="Z32" s="9"/>
      <c r="AA32" s="30"/>
      <c r="AB32" s="30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Q32" s="57" t="s">
        <v>64</v>
      </c>
      <c r="AR32" s="57" t="s">
        <v>51</v>
      </c>
      <c r="AS32" s="57" t="s">
        <v>65</v>
      </c>
      <c r="AY32" s="57">
        <v>31</v>
      </c>
    </row>
    <row r="33" spans="23:45" ht="14.25" customHeight="1" thickTop="1" thickBot="1" x14ac:dyDescent="0.2">
      <c r="W33" s="57"/>
      <c r="X33" s="9"/>
      <c r="Y33" s="9"/>
      <c r="Z33" s="9" t="s">
        <v>51</v>
      </c>
      <c r="AA33" s="9" t="s">
        <v>55</v>
      </c>
      <c r="AB33" s="78"/>
      <c r="AC33" s="31" t="str">
        <f>IF(AB33=1,"大正",IF(AB33=2,"昭和",IF(AB33=3,"平成",IF(AB33=4,"西暦","--"))))</f>
        <v>--</v>
      </c>
      <c r="AD33" s="78"/>
      <c r="AE33" s="9" t="s">
        <v>52</v>
      </c>
      <c r="AF33" s="78"/>
      <c r="AG33" s="9" t="s">
        <v>53</v>
      </c>
      <c r="AH33" s="78">
        <v>21</v>
      </c>
      <c r="AI33" s="9" t="s">
        <v>54</v>
      </c>
      <c r="AJ33" s="9" t="s">
        <v>23</v>
      </c>
      <c r="AK33" s="9" t="str">
        <f ca="1">IF(AA31="","--",DATEDIF(AR33,TODAY(),"Y"))</f>
        <v>--</v>
      </c>
      <c r="AL33" s="9" t="s">
        <v>63</v>
      </c>
      <c r="AM33" s="9"/>
      <c r="AQ33" s="57" t="b">
        <f>IF(AB33=4,AD33,IF(AB33=1,AD33+1911,IF(AB33=2,AD33+1925,IF(AB33=3,AD33+1988))))</f>
        <v>0</v>
      </c>
      <c r="AR33" s="58" t="e">
        <f>DATE(AQ33,AF33,AH33)</f>
        <v>#NUM!</v>
      </c>
      <c r="AS33" s="59">
        <f ca="1">TODAY()</f>
        <v>42109</v>
      </c>
    </row>
    <row r="34" spans="23:45" ht="6" customHeight="1" thickTop="1" thickBot="1" x14ac:dyDescent="0.2">
      <c r="W34" s="57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23:45" ht="14.25" customHeight="1" thickTop="1" thickBot="1" x14ac:dyDescent="0.2">
      <c r="W35" s="57"/>
      <c r="X35" s="9"/>
      <c r="Y35" s="9"/>
      <c r="Z35" s="9" t="s">
        <v>57</v>
      </c>
      <c r="AA35" s="78"/>
      <c r="AB35" s="9"/>
      <c r="AC35" s="9" t="s">
        <v>83</v>
      </c>
      <c r="AD35" s="78"/>
      <c r="AE35" s="9"/>
      <c r="AF35" s="9"/>
      <c r="AG35" s="9"/>
      <c r="AH35" s="9"/>
      <c r="AI35" s="9"/>
      <c r="AJ35" s="9"/>
      <c r="AK35" s="9"/>
      <c r="AL35" s="9"/>
      <c r="AM35" s="9"/>
    </row>
    <row r="36" spans="23:45" ht="14.25" customHeight="1" thickTop="1" x14ac:dyDescent="0.15">
      <c r="W36" s="57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23:45" ht="14.25" customHeight="1" x14ac:dyDescent="0.15">
      <c r="W37" s="57"/>
      <c r="X37" s="9"/>
      <c r="Y37" s="9" t="s">
        <v>61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23:45" ht="6" customHeight="1" thickBot="1" x14ac:dyDescent="0.2">
      <c r="W38" s="57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23:45" ht="14.25" customHeight="1" thickTop="1" thickBot="1" x14ac:dyDescent="0.2">
      <c r="W39" s="57"/>
      <c r="X39" s="9"/>
      <c r="Y39" s="9"/>
      <c r="Z39" s="9" t="s">
        <v>50</v>
      </c>
      <c r="AA39" s="81"/>
      <c r="AB39" s="82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23:45" ht="6" customHeight="1" thickTop="1" thickBot="1" x14ac:dyDescent="0.2">
      <c r="W40" s="57"/>
      <c r="X40" s="9"/>
      <c r="Y40" s="9"/>
      <c r="Z40" s="9"/>
      <c r="AA40" s="30"/>
      <c r="AB40" s="30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Q40" s="57" t="s">
        <v>64</v>
      </c>
      <c r="AR40" s="57" t="s">
        <v>51</v>
      </c>
      <c r="AS40" s="57" t="s">
        <v>65</v>
      </c>
    </row>
    <row r="41" spans="23:45" ht="14.25" customHeight="1" thickTop="1" thickBot="1" x14ac:dyDescent="0.2">
      <c r="W41" s="57"/>
      <c r="X41" s="9"/>
      <c r="Y41" s="9"/>
      <c r="Z41" s="9" t="s">
        <v>51</v>
      </c>
      <c r="AA41" s="9" t="s">
        <v>55</v>
      </c>
      <c r="AB41" s="78"/>
      <c r="AC41" s="31" t="str">
        <f>IF(AB41=1,"大正",IF(AB41=2,"昭和",IF(AB41=3,"平成",IF(AB41=4,"西暦","--"))))</f>
        <v>--</v>
      </c>
      <c r="AD41" s="78"/>
      <c r="AE41" s="9" t="s">
        <v>52</v>
      </c>
      <c r="AF41" s="78"/>
      <c r="AG41" s="9" t="s">
        <v>53</v>
      </c>
      <c r="AH41" s="78"/>
      <c r="AI41" s="9" t="s">
        <v>54</v>
      </c>
      <c r="AJ41" s="9" t="s">
        <v>23</v>
      </c>
      <c r="AK41" s="31" t="str">
        <f ca="1">IF(AA39="","--",DATEDIF(AR41,TODAY(),"Y"))</f>
        <v>--</v>
      </c>
      <c r="AL41" s="9" t="s">
        <v>63</v>
      </c>
      <c r="AM41" s="9"/>
      <c r="AQ41" s="57" t="b">
        <f>IF(AB41=4,AD41,IF(AB41=1,AD41+1911,IF(AB41=2,AD41+1925,IF(AB41=3,AD41+1988))))</f>
        <v>0</v>
      </c>
      <c r="AR41" s="58" t="e">
        <f>DATE(AQ41,AF41,AH41)</f>
        <v>#NUM!</v>
      </c>
      <c r="AS41" s="59">
        <f ca="1">TODAY()</f>
        <v>42109</v>
      </c>
    </row>
    <row r="42" spans="23:45" ht="6" customHeight="1" thickTop="1" thickBot="1" x14ac:dyDescent="0.2">
      <c r="W42" s="57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23:45" ht="14.25" customHeight="1" thickTop="1" thickBot="1" x14ac:dyDescent="0.2">
      <c r="W43" s="57"/>
      <c r="X43" s="9"/>
      <c r="Y43" s="9"/>
      <c r="Z43" s="9" t="s">
        <v>57</v>
      </c>
      <c r="AA43" s="78"/>
      <c r="AB43" s="9"/>
      <c r="AC43" s="9" t="s">
        <v>83</v>
      </c>
      <c r="AD43" s="78"/>
      <c r="AE43" s="9"/>
      <c r="AF43" s="9"/>
      <c r="AG43" s="9"/>
      <c r="AH43" s="9"/>
      <c r="AI43" s="9"/>
      <c r="AJ43" s="9"/>
      <c r="AK43" s="9"/>
      <c r="AL43" s="9"/>
      <c r="AM43" s="9"/>
    </row>
    <row r="44" spans="23:45" ht="14.25" customHeight="1" thickTop="1" x14ac:dyDescent="0.15">
      <c r="W44" s="57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23:45" ht="14.25" customHeight="1" x14ac:dyDescent="0.15">
      <c r="W45" s="57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23:45" ht="18" customHeight="1" x14ac:dyDescent="0.15">
      <c r="W46" s="57"/>
      <c r="X46" s="9"/>
      <c r="Y46" s="60" t="s">
        <v>86</v>
      </c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2"/>
      <c r="AM46" s="9"/>
    </row>
    <row r="47" spans="23:45" ht="14.25" customHeight="1" x14ac:dyDescent="0.15">
      <c r="W47" s="57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23:45" ht="14.25" thickBot="1" x14ac:dyDescent="0.2">
      <c r="W48" s="57"/>
      <c r="X48" s="9"/>
      <c r="Y48" s="9"/>
      <c r="Z48" s="9" t="s">
        <v>38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23:39" ht="15" thickTop="1" thickBot="1" x14ac:dyDescent="0.2">
      <c r="W49" s="57"/>
      <c r="X49" s="9"/>
      <c r="Y49" s="9"/>
      <c r="Z49" s="32" t="s">
        <v>27</v>
      </c>
      <c r="AA49" s="32" t="s">
        <v>28</v>
      </c>
      <c r="AB49" s="28" t="s">
        <v>29</v>
      </c>
      <c r="AC49" s="28"/>
      <c r="AD49" s="33"/>
      <c r="AE49" s="79">
        <v>50000000</v>
      </c>
      <c r="AF49" s="80"/>
      <c r="AG49" s="28" t="s">
        <v>48</v>
      </c>
      <c r="AH49" s="9"/>
      <c r="AI49" s="9"/>
      <c r="AJ49" s="9"/>
      <c r="AK49" s="9"/>
      <c r="AL49" s="9"/>
      <c r="AM49" s="9"/>
    </row>
    <row r="50" spans="23:39" ht="15" thickTop="1" thickBot="1" x14ac:dyDescent="0.2">
      <c r="W50" s="57"/>
      <c r="X50" s="9"/>
      <c r="Y50" s="9"/>
      <c r="Z50" s="9"/>
      <c r="AA50" s="34"/>
      <c r="AB50" s="28" t="s">
        <v>30</v>
      </c>
      <c r="AC50" s="28"/>
      <c r="AD50" s="33"/>
      <c r="AE50" s="79">
        <v>20000000</v>
      </c>
      <c r="AF50" s="80"/>
      <c r="AG50" s="28" t="s">
        <v>48</v>
      </c>
      <c r="AH50" s="9"/>
      <c r="AI50" s="9"/>
      <c r="AJ50" s="9"/>
      <c r="AK50" s="9"/>
      <c r="AL50" s="9"/>
      <c r="AM50" s="9"/>
    </row>
    <row r="51" spans="23:39" ht="15" thickTop="1" thickBot="1" x14ac:dyDescent="0.2">
      <c r="W51" s="57"/>
      <c r="X51" s="9"/>
      <c r="Y51" s="9"/>
      <c r="Z51" s="9"/>
      <c r="AA51" s="32" t="s">
        <v>31</v>
      </c>
      <c r="AB51" s="28" t="s">
        <v>29</v>
      </c>
      <c r="AC51" s="28"/>
      <c r="AD51" s="33"/>
      <c r="AE51" s="79"/>
      <c r="AF51" s="80"/>
      <c r="AG51" s="28" t="s">
        <v>48</v>
      </c>
      <c r="AH51" s="9"/>
      <c r="AI51" s="9"/>
      <c r="AJ51" s="9"/>
      <c r="AK51" s="9"/>
      <c r="AL51" s="9"/>
      <c r="AM51" s="9"/>
    </row>
    <row r="52" spans="23:39" ht="15" thickTop="1" thickBot="1" x14ac:dyDescent="0.2">
      <c r="W52" s="57"/>
      <c r="X52" s="9"/>
      <c r="Y52" s="9"/>
      <c r="Z52" s="9"/>
      <c r="AA52" s="34"/>
      <c r="AB52" s="28" t="s">
        <v>30</v>
      </c>
      <c r="AC52" s="28"/>
      <c r="AD52" s="33"/>
      <c r="AE52" s="79"/>
      <c r="AF52" s="80"/>
      <c r="AG52" s="28" t="s">
        <v>48</v>
      </c>
      <c r="AH52" s="9"/>
      <c r="AI52" s="9"/>
      <c r="AJ52" s="9"/>
      <c r="AK52" s="9"/>
      <c r="AL52" s="9"/>
      <c r="AM52" s="9"/>
    </row>
    <row r="53" spans="23:39" ht="15" thickTop="1" thickBot="1" x14ac:dyDescent="0.2">
      <c r="W53" s="57"/>
      <c r="X53" s="9"/>
      <c r="Y53" s="9"/>
      <c r="Z53" s="34"/>
      <c r="AA53" s="28" t="s">
        <v>32</v>
      </c>
      <c r="AB53" s="28"/>
      <c r="AC53" s="28"/>
      <c r="AD53" s="33"/>
      <c r="AE53" s="79"/>
      <c r="AF53" s="80"/>
      <c r="AG53" s="28" t="s">
        <v>48</v>
      </c>
      <c r="AH53" s="9"/>
      <c r="AI53" s="9"/>
      <c r="AJ53" s="9"/>
      <c r="AK53" s="9"/>
      <c r="AL53" s="9"/>
      <c r="AM53" s="9"/>
    </row>
    <row r="54" spans="23:39" ht="15" thickTop="1" thickBot="1" x14ac:dyDescent="0.2">
      <c r="W54" s="57"/>
      <c r="X54" s="9"/>
      <c r="Y54" s="9"/>
      <c r="Z54" s="32" t="s">
        <v>33</v>
      </c>
      <c r="AA54" s="28" t="s">
        <v>34</v>
      </c>
      <c r="AB54" s="28"/>
      <c r="AC54" s="28"/>
      <c r="AD54" s="33"/>
      <c r="AE54" s="79"/>
      <c r="AF54" s="80"/>
      <c r="AG54" s="28" t="s">
        <v>48</v>
      </c>
      <c r="AH54" s="9"/>
      <c r="AI54" s="9"/>
      <c r="AJ54" s="77"/>
      <c r="AK54" s="9"/>
      <c r="AL54" s="9"/>
      <c r="AM54" s="9"/>
    </row>
    <row r="55" spans="23:39" ht="15" thickTop="1" thickBot="1" x14ac:dyDescent="0.2">
      <c r="W55" s="57"/>
      <c r="X55" s="9"/>
      <c r="Y55" s="9"/>
      <c r="Z55" s="9"/>
      <c r="AA55" s="28" t="s">
        <v>35</v>
      </c>
      <c r="AB55" s="28"/>
      <c r="AC55" s="28"/>
      <c r="AD55" s="33"/>
      <c r="AE55" s="79">
        <v>230000000</v>
      </c>
      <c r="AF55" s="80"/>
      <c r="AG55" s="28" t="s">
        <v>48</v>
      </c>
      <c r="AH55" s="9"/>
      <c r="AI55" s="9"/>
      <c r="AJ55" s="9"/>
      <c r="AK55" s="9"/>
      <c r="AL55" s="9"/>
      <c r="AM55" s="9"/>
    </row>
    <row r="56" spans="23:39" ht="15" thickTop="1" thickBot="1" x14ac:dyDescent="0.2">
      <c r="W56" s="57"/>
      <c r="X56" s="9"/>
      <c r="Y56" s="9"/>
      <c r="Z56" s="34"/>
      <c r="AA56" s="28" t="s">
        <v>36</v>
      </c>
      <c r="AB56" s="28"/>
      <c r="AC56" s="28"/>
      <c r="AD56" s="33"/>
      <c r="AE56" s="79"/>
      <c r="AF56" s="80"/>
      <c r="AG56" s="28" t="s">
        <v>48</v>
      </c>
      <c r="AH56" s="9"/>
      <c r="AI56" s="9"/>
      <c r="AJ56" s="9"/>
      <c r="AK56" s="9"/>
      <c r="AL56" s="9"/>
      <c r="AM56" s="9"/>
    </row>
    <row r="57" spans="23:39" ht="15" thickTop="1" thickBot="1" x14ac:dyDescent="0.2">
      <c r="W57" s="57"/>
      <c r="X57" s="9"/>
      <c r="Y57" s="9"/>
      <c r="Z57" s="28" t="s">
        <v>37</v>
      </c>
      <c r="AA57" s="28"/>
      <c r="AB57" s="28"/>
      <c r="AC57" s="32"/>
      <c r="AD57" s="33"/>
      <c r="AE57" s="85"/>
      <c r="AF57" s="86"/>
      <c r="AG57" s="32" t="s">
        <v>48</v>
      </c>
      <c r="AH57" s="9"/>
      <c r="AI57" s="9"/>
      <c r="AJ57" s="9"/>
      <c r="AK57" s="9"/>
      <c r="AL57" s="9"/>
      <c r="AM57" s="9"/>
    </row>
    <row r="58" spans="23:39" ht="15" thickTop="1" thickBot="1" x14ac:dyDescent="0.2">
      <c r="W58" s="57"/>
      <c r="X58" s="9"/>
      <c r="Y58" s="9"/>
      <c r="Z58" s="9"/>
      <c r="AA58" s="9"/>
      <c r="AB58" s="9"/>
      <c r="AC58" s="27" t="s">
        <v>0</v>
      </c>
      <c r="AD58" s="33"/>
      <c r="AE58" s="83">
        <f>SUM(AE49:AF57)</f>
        <v>300000000</v>
      </c>
      <c r="AF58" s="84"/>
      <c r="AG58" s="63" t="s">
        <v>48</v>
      </c>
      <c r="AH58" s="9"/>
      <c r="AI58" s="9"/>
      <c r="AJ58" s="9"/>
      <c r="AK58" s="9"/>
      <c r="AL58" s="9"/>
      <c r="AM58" s="9"/>
    </row>
    <row r="59" spans="23:39" ht="14.25" thickTop="1" x14ac:dyDescent="0.15">
      <c r="W59" s="57"/>
      <c r="X59" s="9"/>
      <c r="Y59" s="9"/>
      <c r="Z59" s="9"/>
      <c r="AA59" s="9"/>
      <c r="AB59" s="9"/>
      <c r="AC59" s="9"/>
      <c r="AD59" s="9"/>
      <c r="AE59" s="11"/>
      <c r="AF59" s="11"/>
      <c r="AG59" s="9"/>
      <c r="AH59" s="9"/>
      <c r="AI59" s="9"/>
      <c r="AJ59" s="9"/>
      <c r="AK59" s="9"/>
      <c r="AL59" s="9"/>
      <c r="AM59" s="9"/>
    </row>
    <row r="60" spans="23:39" ht="14.25" thickBot="1" x14ac:dyDescent="0.2">
      <c r="W60" s="57"/>
      <c r="X60" s="9"/>
      <c r="Y60" s="9"/>
      <c r="Z60" s="9" t="s">
        <v>39</v>
      </c>
      <c r="AA60" s="9"/>
      <c r="AB60" s="9"/>
      <c r="AC60" s="9"/>
      <c r="AD60" s="9"/>
      <c r="AE60" s="11"/>
      <c r="AF60" s="11"/>
      <c r="AG60" s="9"/>
      <c r="AH60" s="9"/>
      <c r="AI60" s="9"/>
      <c r="AJ60" s="9"/>
      <c r="AK60" s="9"/>
      <c r="AL60" s="9"/>
      <c r="AM60" s="9"/>
    </row>
    <row r="61" spans="23:39" ht="15" thickTop="1" thickBot="1" x14ac:dyDescent="0.2">
      <c r="W61" s="57"/>
      <c r="X61" s="9"/>
      <c r="Y61" s="9"/>
      <c r="Z61" s="28" t="s">
        <v>40</v>
      </c>
      <c r="AA61" s="28"/>
      <c r="AB61" s="28"/>
      <c r="AC61" s="28"/>
      <c r="AD61" s="33"/>
      <c r="AE61" s="79"/>
      <c r="AF61" s="80"/>
      <c r="AG61" s="28" t="s">
        <v>48</v>
      </c>
      <c r="AH61" s="9"/>
      <c r="AI61" s="9"/>
      <c r="AJ61" s="9"/>
      <c r="AK61" s="9"/>
      <c r="AL61" s="9"/>
      <c r="AM61" s="9"/>
    </row>
    <row r="62" spans="23:39" ht="15" thickTop="1" thickBot="1" x14ac:dyDescent="0.2">
      <c r="W62" s="57"/>
      <c r="X62" s="9"/>
      <c r="Y62" s="9"/>
      <c r="Z62" s="28" t="s">
        <v>41</v>
      </c>
      <c r="AA62" s="28"/>
      <c r="AB62" s="28"/>
      <c r="AC62" s="28"/>
      <c r="AD62" s="33"/>
      <c r="AE62" s="79"/>
      <c r="AF62" s="80"/>
      <c r="AG62" s="32" t="s">
        <v>48</v>
      </c>
      <c r="AH62" s="9"/>
      <c r="AI62" s="9"/>
      <c r="AJ62" s="9"/>
      <c r="AK62" s="9"/>
      <c r="AL62" s="9"/>
      <c r="AM62" s="9"/>
    </row>
    <row r="63" spans="23:39" ht="15" thickTop="1" thickBot="1" x14ac:dyDescent="0.2">
      <c r="W63" s="57"/>
      <c r="X63" s="9"/>
      <c r="Y63" s="9"/>
      <c r="Z63" s="9"/>
      <c r="AA63" s="9"/>
      <c r="AB63" s="9"/>
      <c r="AC63" s="27" t="s">
        <v>0</v>
      </c>
      <c r="AD63" s="33"/>
      <c r="AE63" s="83">
        <f>SUM(AE61:AE62)</f>
        <v>0</v>
      </c>
      <c r="AF63" s="84"/>
      <c r="AG63" s="63" t="s">
        <v>48</v>
      </c>
      <c r="AH63" s="9"/>
      <c r="AI63" s="9"/>
      <c r="AJ63" s="9"/>
      <c r="AK63" s="9"/>
      <c r="AL63" s="9"/>
      <c r="AM63" s="9"/>
    </row>
    <row r="64" spans="23:39" ht="14.25" thickTop="1" x14ac:dyDescent="0.15">
      <c r="W64" s="57"/>
      <c r="X64" s="9"/>
      <c r="Y64" s="9"/>
      <c r="Z64" s="9"/>
      <c r="AA64" s="9"/>
      <c r="AB64" s="9"/>
      <c r="AC64" s="9"/>
      <c r="AD64" s="9"/>
      <c r="AE64" s="11"/>
      <c r="AF64" s="11"/>
      <c r="AG64" s="9"/>
      <c r="AH64" s="9"/>
      <c r="AI64" s="9"/>
      <c r="AJ64" s="9"/>
      <c r="AK64" s="9"/>
      <c r="AL64" s="9"/>
      <c r="AM64" s="9"/>
    </row>
    <row r="65" spans="23:39" ht="14.25" thickBot="1" x14ac:dyDescent="0.2">
      <c r="W65" s="57"/>
      <c r="X65" s="9"/>
      <c r="Y65" s="9"/>
      <c r="Z65" s="9" t="s">
        <v>42</v>
      </c>
      <c r="AA65" s="9"/>
      <c r="AB65" s="9"/>
      <c r="AC65" s="9"/>
      <c r="AD65" s="9"/>
      <c r="AE65" s="11"/>
      <c r="AF65" s="11"/>
      <c r="AG65" s="9"/>
      <c r="AH65" s="9"/>
      <c r="AI65" s="9"/>
      <c r="AJ65" s="9"/>
      <c r="AK65" s="9"/>
      <c r="AL65" s="9"/>
      <c r="AM65" s="9"/>
    </row>
    <row r="66" spans="23:39" ht="15" thickTop="1" thickBot="1" x14ac:dyDescent="0.2">
      <c r="W66" s="57"/>
      <c r="X66" s="9"/>
      <c r="Y66" s="9"/>
      <c r="Z66" s="28" t="s">
        <v>43</v>
      </c>
      <c r="AA66" s="28"/>
      <c r="AB66" s="28"/>
      <c r="AC66" s="28"/>
      <c r="AD66" s="33"/>
      <c r="AE66" s="79"/>
      <c r="AF66" s="80"/>
      <c r="AG66" s="28" t="s">
        <v>48</v>
      </c>
      <c r="AH66" s="9"/>
      <c r="AI66" s="9"/>
      <c r="AJ66" s="9"/>
      <c r="AK66" s="9"/>
      <c r="AL66" s="9"/>
      <c r="AM66" s="9"/>
    </row>
    <row r="67" spans="23:39" ht="15" thickTop="1" thickBot="1" x14ac:dyDescent="0.2">
      <c r="W67" s="57"/>
      <c r="X67" s="9"/>
      <c r="Y67" s="9"/>
      <c r="Z67" s="28" t="s">
        <v>44</v>
      </c>
      <c r="AA67" s="28"/>
      <c r="AB67" s="28"/>
      <c r="AC67" s="28"/>
      <c r="AD67" s="33"/>
      <c r="AE67" s="79"/>
      <c r="AF67" s="80"/>
      <c r="AG67" s="32" t="s">
        <v>48</v>
      </c>
      <c r="AH67" s="9"/>
      <c r="AI67" s="9"/>
      <c r="AJ67" s="9"/>
      <c r="AK67" s="9"/>
      <c r="AL67" s="9"/>
      <c r="AM67" s="9"/>
    </row>
    <row r="68" spans="23:39" ht="15" thickTop="1" thickBot="1" x14ac:dyDescent="0.2">
      <c r="W68" s="57"/>
      <c r="X68" s="9"/>
      <c r="Y68" s="9"/>
      <c r="Z68" s="9"/>
      <c r="AA68" s="9"/>
      <c r="AB68" s="9"/>
      <c r="AC68" s="27" t="s">
        <v>0</v>
      </c>
      <c r="AD68" s="33"/>
      <c r="AE68" s="83">
        <f>SUM(AE66:AE67)</f>
        <v>0</v>
      </c>
      <c r="AF68" s="84"/>
      <c r="AG68" s="63" t="s">
        <v>48</v>
      </c>
      <c r="AH68" s="9"/>
      <c r="AI68" s="9"/>
      <c r="AJ68" s="9"/>
      <c r="AK68" s="9"/>
      <c r="AL68" s="9"/>
      <c r="AM68" s="9"/>
    </row>
    <row r="69" spans="23:39" ht="14.25" thickTop="1" x14ac:dyDescent="0.15">
      <c r="W69" s="57"/>
      <c r="X69" s="9"/>
      <c r="Y69" s="9"/>
      <c r="Z69" s="9"/>
      <c r="AA69" s="9"/>
      <c r="AB69" s="9"/>
      <c r="AC69" s="9"/>
      <c r="AD69" s="9"/>
      <c r="AE69" s="11"/>
      <c r="AF69" s="11"/>
      <c r="AG69" s="9"/>
      <c r="AH69" s="9"/>
      <c r="AI69" s="9"/>
      <c r="AJ69" s="9"/>
      <c r="AK69" s="9"/>
      <c r="AL69" s="9"/>
      <c r="AM69" s="9"/>
    </row>
    <row r="70" spans="23:39" ht="14.25" thickBot="1" x14ac:dyDescent="0.2">
      <c r="W70" s="57"/>
      <c r="X70" s="9"/>
      <c r="Y70" s="9"/>
      <c r="Z70" s="9" t="s">
        <v>45</v>
      </c>
      <c r="AA70" s="9"/>
      <c r="AB70" s="9"/>
      <c r="AC70" s="9"/>
      <c r="AD70" s="9"/>
      <c r="AE70" s="11"/>
      <c r="AF70" s="11"/>
      <c r="AG70" s="9"/>
      <c r="AH70" s="9"/>
      <c r="AI70" s="9"/>
      <c r="AJ70" s="9"/>
      <c r="AK70" s="9"/>
      <c r="AL70" s="9"/>
      <c r="AM70" s="9"/>
    </row>
    <row r="71" spans="23:39" ht="15" thickTop="1" thickBot="1" x14ac:dyDescent="0.2">
      <c r="W71" s="57"/>
      <c r="X71" s="9"/>
      <c r="Y71" s="9"/>
      <c r="Z71" s="28" t="s">
        <v>46</v>
      </c>
      <c r="AA71" s="28"/>
      <c r="AB71" s="28"/>
      <c r="AC71" s="28"/>
      <c r="AD71" s="33"/>
      <c r="AE71" s="79"/>
      <c r="AF71" s="80"/>
      <c r="AG71" s="28" t="s">
        <v>48</v>
      </c>
      <c r="AH71" s="9"/>
      <c r="AI71" s="9"/>
      <c r="AJ71" s="9"/>
      <c r="AK71" s="9"/>
      <c r="AL71" s="9"/>
      <c r="AM71" s="9"/>
    </row>
    <row r="72" spans="23:39" ht="15" thickTop="1" thickBot="1" x14ac:dyDescent="0.2">
      <c r="W72" s="57"/>
      <c r="X72" s="9"/>
      <c r="Y72" s="9"/>
      <c r="Z72" s="28" t="s">
        <v>47</v>
      </c>
      <c r="AA72" s="28"/>
      <c r="AB72" s="28"/>
      <c r="AC72" s="28"/>
      <c r="AD72" s="33"/>
      <c r="AE72" s="79"/>
      <c r="AF72" s="80"/>
      <c r="AG72" s="32" t="s">
        <v>48</v>
      </c>
      <c r="AH72" s="9"/>
      <c r="AI72" s="9"/>
      <c r="AJ72" s="9"/>
      <c r="AK72" s="9"/>
      <c r="AL72" s="9"/>
      <c r="AM72" s="9"/>
    </row>
    <row r="73" spans="23:39" ht="15" thickTop="1" thickBot="1" x14ac:dyDescent="0.2">
      <c r="W73" s="57"/>
      <c r="X73" s="9"/>
      <c r="Y73" s="9"/>
      <c r="Z73" s="9"/>
      <c r="AA73" s="9"/>
      <c r="AB73" s="9"/>
      <c r="AC73" s="27" t="s">
        <v>0</v>
      </c>
      <c r="AD73" s="33"/>
      <c r="AE73" s="83">
        <f>SUM(AE71:AE72)</f>
        <v>0</v>
      </c>
      <c r="AF73" s="84"/>
      <c r="AG73" s="63" t="s">
        <v>48</v>
      </c>
      <c r="AH73" s="9"/>
      <c r="AI73" s="9"/>
      <c r="AJ73" s="9"/>
      <c r="AK73" s="9"/>
      <c r="AL73" s="9"/>
      <c r="AM73" s="9"/>
    </row>
    <row r="74" spans="23:39" ht="14.25" thickTop="1" x14ac:dyDescent="0.15">
      <c r="W74" s="57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</row>
    <row r="75" spans="23:39" s="57" customFormat="1" x14ac:dyDescent="0.15"/>
    <row r="76" spans="23:39" s="57" customFormat="1" x14ac:dyDescent="0.15"/>
    <row r="77" spans="23:39" s="57" customFormat="1" x14ac:dyDescent="0.15"/>
    <row r="78" spans="23:39" s="57" customFormat="1" x14ac:dyDescent="0.15"/>
    <row r="79" spans="23:39" s="57" customFormat="1" x14ac:dyDescent="0.15"/>
    <row r="80" spans="23:39" s="57" customFormat="1" x14ac:dyDescent="0.15"/>
    <row r="81" s="57" customFormat="1" x14ac:dyDescent="0.15"/>
    <row r="82" s="57" customFormat="1" x14ac:dyDescent="0.15"/>
    <row r="83" s="57" customFormat="1" x14ac:dyDescent="0.15"/>
    <row r="84" s="57" customFormat="1" x14ac:dyDescent="0.15"/>
    <row r="85" s="57" customFormat="1" x14ac:dyDescent="0.15"/>
    <row r="86" s="57" customFormat="1" x14ac:dyDescent="0.15"/>
    <row r="87" s="57" customFormat="1" x14ac:dyDescent="0.15"/>
    <row r="88" s="57" customFormat="1" x14ac:dyDescent="0.15"/>
    <row r="89" s="57" customFormat="1" x14ac:dyDescent="0.15"/>
    <row r="90" s="57" customFormat="1" x14ac:dyDescent="0.15"/>
    <row r="91" s="57" customFormat="1" x14ac:dyDescent="0.15"/>
    <row r="92" s="57" customFormat="1" x14ac:dyDescent="0.15"/>
    <row r="93" s="57" customFormat="1" x14ac:dyDescent="0.15"/>
    <row r="94" s="57" customFormat="1" x14ac:dyDescent="0.15"/>
    <row r="95" s="57" customFormat="1" x14ac:dyDescent="0.15"/>
    <row r="96" s="57" customFormat="1" x14ac:dyDescent="0.15"/>
    <row r="97" s="57" customFormat="1" x14ac:dyDescent="0.15"/>
    <row r="98" s="57" customFormat="1" x14ac:dyDescent="0.15"/>
    <row r="99" s="57" customFormat="1" x14ac:dyDescent="0.15"/>
    <row r="100" s="57" customFormat="1" x14ac:dyDescent="0.15"/>
    <row r="101" s="57" customFormat="1" x14ac:dyDescent="0.15"/>
    <row r="102" s="57" customFormat="1" x14ac:dyDescent="0.15"/>
    <row r="103" s="57" customFormat="1" x14ac:dyDescent="0.15"/>
    <row r="104" s="57" customFormat="1" x14ac:dyDescent="0.15"/>
    <row r="105" s="57" customFormat="1" x14ac:dyDescent="0.15"/>
    <row r="106" s="57" customFormat="1" x14ac:dyDescent="0.15"/>
    <row r="107" s="57" customFormat="1" x14ac:dyDescent="0.15"/>
    <row r="108" s="57" customFormat="1" x14ac:dyDescent="0.15"/>
    <row r="109" s="57" customFormat="1" x14ac:dyDescent="0.15"/>
    <row r="110" s="57" customFormat="1" x14ac:dyDescent="0.15"/>
    <row r="111" s="57" customFormat="1" x14ac:dyDescent="0.15"/>
    <row r="112" s="57" customFormat="1" x14ac:dyDescent="0.15"/>
    <row r="113" s="57" customFormat="1" x14ac:dyDescent="0.15"/>
    <row r="114" s="57" customFormat="1" x14ac:dyDescent="0.15"/>
    <row r="115" s="57" customFormat="1" x14ac:dyDescent="0.15"/>
    <row r="116" s="57" customFormat="1" x14ac:dyDescent="0.15"/>
    <row r="117" s="57" customFormat="1" x14ac:dyDescent="0.15"/>
    <row r="118" s="57" customFormat="1" x14ac:dyDescent="0.15"/>
    <row r="119" s="57" customFormat="1" x14ac:dyDescent="0.15"/>
    <row r="120" s="57" customFormat="1" x14ac:dyDescent="0.15"/>
    <row r="121" s="57" customFormat="1" x14ac:dyDescent="0.15"/>
    <row r="122" s="57" customFormat="1" x14ac:dyDescent="0.15"/>
    <row r="123" s="57" customFormat="1" x14ac:dyDescent="0.15"/>
    <row r="124" s="57" customFormat="1" x14ac:dyDescent="0.15"/>
    <row r="125" s="57" customFormat="1" x14ac:dyDescent="0.15"/>
    <row r="126" s="57" customFormat="1" x14ac:dyDescent="0.15"/>
    <row r="127" s="57" customFormat="1" x14ac:dyDescent="0.15"/>
    <row r="128" s="57" customFormat="1" x14ac:dyDescent="0.15"/>
    <row r="129" s="57" customFormat="1" x14ac:dyDescent="0.15"/>
    <row r="130" s="57" customFormat="1" x14ac:dyDescent="0.15"/>
    <row r="131" s="57" customFormat="1" x14ac:dyDescent="0.15"/>
    <row r="132" s="57" customFormat="1" x14ac:dyDescent="0.15"/>
    <row r="133" s="57" customFormat="1" x14ac:dyDescent="0.15"/>
    <row r="134" s="57" customFormat="1" x14ac:dyDescent="0.15"/>
    <row r="135" s="57" customFormat="1" x14ac:dyDescent="0.15"/>
    <row r="136" s="57" customFormat="1" x14ac:dyDescent="0.15"/>
    <row r="137" s="57" customFormat="1" x14ac:dyDescent="0.15"/>
    <row r="138" s="57" customFormat="1" x14ac:dyDescent="0.15"/>
    <row r="139" s="57" customFormat="1" x14ac:dyDescent="0.15"/>
    <row r="140" s="57" customFormat="1" x14ac:dyDescent="0.15"/>
    <row r="141" s="57" customFormat="1" x14ac:dyDescent="0.15"/>
    <row r="142" s="57" customFormat="1" x14ac:dyDescent="0.15"/>
    <row r="143" s="57" customFormat="1" x14ac:dyDescent="0.15"/>
    <row r="144" s="57" customFormat="1" x14ac:dyDescent="0.15"/>
    <row r="145" s="57" customFormat="1" x14ac:dyDescent="0.15"/>
    <row r="146" s="57" customFormat="1" x14ac:dyDescent="0.15"/>
    <row r="147" s="57" customFormat="1" x14ac:dyDescent="0.15"/>
    <row r="148" s="57" customFormat="1" x14ac:dyDescent="0.15"/>
    <row r="149" s="57" customFormat="1" x14ac:dyDescent="0.15"/>
    <row r="150" s="57" customFormat="1" x14ac:dyDescent="0.15"/>
    <row r="151" s="57" customFormat="1" x14ac:dyDescent="0.15"/>
    <row r="152" s="57" customFormat="1" x14ac:dyDescent="0.15"/>
    <row r="153" s="57" customFormat="1" x14ac:dyDescent="0.15"/>
    <row r="154" s="57" customFormat="1" x14ac:dyDescent="0.15"/>
    <row r="155" s="57" customFormat="1" x14ac:dyDescent="0.15"/>
    <row r="156" s="57" customFormat="1" x14ac:dyDescent="0.15"/>
    <row r="157" s="57" customFormat="1" x14ac:dyDescent="0.15"/>
    <row r="158" s="57" customFormat="1" x14ac:dyDescent="0.15"/>
    <row r="159" s="57" customFormat="1" x14ac:dyDescent="0.15"/>
    <row r="160" s="57" customFormat="1" x14ac:dyDescent="0.15"/>
    <row r="161" s="57" customFormat="1" x14ac:dyDescent="0.15"/>
    <row r="162" s="57" customFormat="1" x14ac:dyDescent="0.15"/>
    <row r="163" s="57" customFormat="1" x14ac:dyDescent="0.15"/>
    <row r="164" s="57" customFormat="1" x14ac:dyDescent="0.15"/>
    <row r="165" s="57" customFormat="1" x14ac:dyDescent="0.15"/>
    <row r="166" s="57" customFormat="1" x14ac:dyDescent="0.15"/>
    <row r="167" s="57" customFormat="1" x14ac:dyDescent="0.15"/>
    <row r="168" s="57" customFormat="1" x14ac:dyDescent="0.15"/>
    <row r="169" s="57" customFormat="1" x14ac:dyDescent="0.15"/>
    <row r="170" s="57" customFormat="1" x14ac:dyDescent="0.15"/>
    <row r="171" s="57" customFormat="1" x14ac:dyDescent="0.15"/>
    <row r="172" s="57" customFormat="1" x14ac:dyDescent="0.15"/>
    <row r="173" s="57" customFormat="1" x14ac:dyDescent="0.15"/>
    <row r="174" s="57" customFormat="1" x14ac:dyDescent="0.15"/>
    <row r="175" s="57" customFormat="1" x14ac:dyDescent="0.15"/>
    <row r="176" s="57" customFormat="1" x14ac:dyDescent="0.15"/>
    <row r="177" s="57" customFormat="1" x14ac:dyDescent="0.15"/>
    <row r="178" s="57" customFormat="1" x14ac:dyDescent="0.15"/>
    <row r="179" s="57" customFormat="1" x14ac:dyDescent="0.15"/>
    <row r="180" s="57" customFormat="1" x14ac:dyDescent="0.15"/>
    <row r="181" s="57" customFormat="1" x14ac:dyDescent="0.15"/>
    <row r="182" s="57" customFormat="1" x14ac:dyDescent="0.15"/>
    <row r="183" s="57" customFormat="1" x14ac:dyDescent="0.15"/>
    <row r="184" s="57" customFormat="1" x14ac:dyDescent="0.15"/>
    <row r="185" s="57" customFormat="1" x14ac:dyDescent="0.15"/>
    <row r="186" s="57" customFormat="1" x14ac:dyDescent="0.15"/>
    <row r="187" s="57" customFormat="1" x14ac:dyDescent="0.15"/>
    <row r="188" s="57" customFormat="1" x14ac:dyDescent="0.15"/>
    <row r="189" s="57" customFormat="1" x14ac:dyDescent="0.15"/>
    <row r="190" s="57" customFormat="1" x14ac:dyDescent="0.15"/>
    <row r="191" s="57" customFormat="1" x14ac:dyDescent="0.15"/>
    <row r="192" s="57" customFormat="1" x14ac:dyDescent="0.15"/>
    <row r="193" s="57" customFormat="1" x14ac:dyDescent="0.15"/>
    <row r="194" s="57" customFormat="1" x14ac:dyDescent="0.15"/>
    <row r="195" s="57" customFormat="1" x14ac:dyDescent="0.15"/>
    <row r="196" s="57" customFormat="1" x14ac:dyDescent="0.15"/>
    <row r="197" s="57" customFormat="1" x14ac:dyDescent="0.15"/>
    <row r="198" s="57" customFormat="1" x14ac:dyDescent="0.15"/>
    <row r="199" s="57" customFormat="1" x14ac:dyDescent="0.15"/>
    <row r="200" s="57" customFormat="1" x14ac:dyDescent="0.15"/>
    <row r="201" s="57" customFormat="1" x14ac:dyDescent="0.15"/>
    <row r="202" s="57" customFormat="1" x14ac:dyDescent="0.15"/>
    <row r="203" s="57" customFormat="1" x14ac:dyDescent="0.15"/>
    <row r="204" s="57" customFormat="1" x14ac:dyDescent="0.15"/>
    <row r="205" s="57" customFormat="1" x14ac:dyDescent="0.15"/>
    <row r="206" s="57" customFormat="1" x14ac:dyDescent="0.15"/>
    <row r="207" s="57" customFormat="1" x14ac:dyDescent="0.15"/>
    <row r="208" s="57" customFormat="1" x14ac:dyDescent="0.15"/>
    <row r="209" s="57" customFormat="1" x14ac:dyDescent="0.15"/>
    <row r="210" s="57" customFormat="1" x14ac:dyDescent="0.15"/>
    <row r="211" s="57" customFormat="1" x14ac:dyDescent="0.15"/>
    <row r="212" s="57" customFormat="1" x14ac:dyDescent="0.15"/>
    <row r="213" s="57" customFormat="1" x14ac:dyDescent="0.15"/>
    <row r="214" s="57" customFormat="1" x14ac:dyDescent="0.15"/>
    <row r="215" s="57" customFormat="1" x14ac:dyDescent="0.15"/>
    <row r="216" s="57" customFormat="1" x14ac:dyDescent="0.15"/>
    <row r="217" s="57" customFormat="1" x14ac:dyDescent="0.15"/>
    <row r="218" s="57" customFormat="1" x14ac:dyDescent="0.15"/>
    <row r="219" s="57" customFormat="1" x14ac:dyDescent="0.15"/>
    <row r="220" s="57" customFormat="1" x14ac:dyDescent="0.15"/>
    <row r="221" s="57" customFormat="1" x14ac:dyDescent="0.15"/>
    <row r="222" s="57" customFormat="1" x14ac:dyDescent="0.15"/>
    <row r="223" s="57" customFormat="1" x14ac:dyDescent="0.15"/>
    <row r="224" s="57" customFormat="1" x14ac:dyDescent="0.15"/>
    <row r="225" s="57" customFormat="1" x14ac:dyDescent="0.15"/>
    <row r="226" s="57" customFormat="1" x14ac:dyDescent="0.15"/>
    <row r="227" s="57" customFormat="1" x14ac:dyDescent="0.15"/>
    <row r="228" s="57" customFormat="1" x14ac:dyDescent="0.15"/>
    <row r="229" s="57" customFormat="1" x14ac:dyDescent="0.15"/>
    <row r="230" s="57" customFormat="1" x14ac:dyDescent="0.15"/>
    <row r="231" s="57" customFormat="1" x14ac:dyDescent="0.15"/>
    <row r="232" s="57" customFormat="1" x14ac:dyDescent="0.15"/>
    <row r="233" s="57" customFormat="1" x14ac:dyDescent="0.15"/>
    <row r="234" s="57" customFormat="1" x14ac:dyDescent="0.15"/>
    <row r="235" s="57" customFormat="1" x14ac:dyDescent="0.15"/>
    <row r="236" s="57" customFormat="1" x14ac:dyDescent="0.15"/>
    <row r="237" s="57" customFormat="1" x14ac:dyDescent="0.15"/>
    <row r="238" s="57" customFormat="1" x14ac:dyDescent="0.15"/>
    <row r="239" s="57" customFormat="1" x14ac:dyDescent="0.15"/>
    <row r="240" s="57" customFormat="1" x14ac:dyDescent="0.15"/>
    <row r="241" s="57" customFormat="1" x14ac:dyDescent="0.15"/>
    <row r="242" s="57" customFormat="1" x14ac:dyDescent="0.15"/>
    <row r="243" s="57" customFormat="1" x14ac:dyDescent="0.15"/>
    <row r="244" s="57" customFormat="1" x14ac:dyDescent="0.15"/>
    <row r="245" s="57" customFormat="1" x14ac:dyDescent="0.15"/>
    <row r="246" s="57" customFormat="1" x14ac:dyDescent="0.15"/>
    <row r="247" s="57" customFormat="1" x14ac:dyDescent="0.15"/>
    <row r="248" s="57" customFormat="1" x14ac:dyDescent="0.15"/>
    <row r="249" s="57" customFormat="1" x14ac:dyDescent="0.15"/>
    <row r="250" s="57" customFormat="1" x14ac:dyDescent="0.15"/>
    <row r="251" s="57" customFormat="1" x14ac:dyDescent="0.15"/>
    <row r="252" s="57" customFormat="1" x14ac:dyDescent="0.15"/>
    <row r="253" s="57" customFormat="1" x14ac:dyDescent="0.15"/>
    <row r="254" s="57" customFormat="1" x14ac:dyDescent="0.15"/>
    <row r="255" s="57" customFormat="1" x14ac:dyDescent="0.15"/>
    <row r="256" s="57" customFormat="1" x14ac:dyDescent="0.15"/>
    <row r="257" s="57" customFormat="1" x14ac:dyDescent="0.15"/>
    <row r="258" s="57" customFormat="1" x14ac:dyDescent="0.15"/>
    <row r="259" s="57" customFormat="1" x14ac:dyDescent="0.15"/>
    <row r="260" s="57" customFormat="1" x14ac:dyDescent="0.15"/>
    <row r="261" s="57" customFormat="1" x14ac:dyDescent="0.15"/>
    <row r="262" s="57" customFormat="1" x14ac:dyDescent="0.15"/>
    <row r="263" s="57" customFormat="1" x14ac:dyDescent="0.15"/>
    <row r="264" s="57" customFormat="1" x14ac:dyDescent="0.15"/>
    <row r="265" s="57" customFormat="1" x14ac:dyDescent="0.15"/>
    <row r="266" s="57" customFormat="1" x14ac:dyDescent="0.15"/>
    <row r="267" s="57" customFormat="1" x14ac:dyDescent="0.15"/>
    <row r="268" s="57" customFormat="1" x14ac:dyDescent="0.15"/>
    <row r="269" s="57" customFormat="1" x14ac:dyDescent="0.15"/>
    <row r="270" s="57" customFormat="1" x14ac:dyDescent="0.15"/>
    <row r="271" s="57" customFormat="1" x14ac:dyDescent="0.15"/>
    <row r="272" s="57" customFormat="1" x14ac:dyDescent="0.15"/>
    <row r="273" s="57" customFormat="1" x14ac:dyDescent="0.15"/>
    <row r="274" s="57" customFormat="1" x14ac:dyDescent="0.15"/>
    <row r="275" s="57" customFormat="1" x14ac:dyDescent="0.15"/>
    <row r="276" s="57" customFormat="1" x14ac:dyDescent="0.15"/>
  </sheetData>
  <sheetProtection password="CC81" sheet="1" objects="1" scenarios="1" selectLockedCells="1"/>
  <mergeCells count="24">
    <mergeCell ref="AE71:AF71"/>
    <mergeCell ref="AE66:AF66"/>
    <mergeCell ref="AE67:AF67"/>
    <mergeCell ref="AE73:AF73"/>
    <mergeCell ref="AE72:AF72"/>
    <mergeCell ref="AE68:AF68"/>
    <mergeCell ref="AE63:AF63"/>
    <mergeCell ref="AE50:AF50"/>
    <mergeCell ref="AE51:AF51"/>
    <mergeCell ref="AE52:AF52"/>
    <mergeCell ref="AE53:AF53"/>
    <mergeCell ref="AE54:AF54"/>
    <mergeCell ref="AE55:AF55"/>
    <mergeCell ref="AE56:AF56"/>
    <mergeCell ref="AE57:AF57"/>
    <mergeCell ref="AE58:AF58"/>
    <mergeCell ref="AE61:AF61"/>
    <mergeCell ref="AE62:AF62"/>
    <mergeCell ref="AE49:AF49"/>
    <mergeCell ref="AA7:AB7"/>
    <mergeCell ref="AA15:AB15"/>
    <mergeCell ref="AA23:AB23"/>
    <mergeCell ref="AA31:AB31"/>
    <mergeCell ref="AA39:AB39"/>
  </mergeCells>
  <phoneticPr fontId="2"/>
  <dataValidations count="11">
    <dataValidation type="list" allowBlank="1" showInputMessage="1" showErrorMessage="1" prompt="年号を選んでください。" sqref="AC33 AC9 AC17 AC25 AC41">
      <formula1>"大正,昭和,平成"</formula1>
    </dataValidation>
    <dataValidation type="list" allowBlank="1" showInputMessage="1" showErrorMessage="1" prompt="月を入力してください。" sqref="AF9">
      <formula1>月</formula1>
    </dataValidation>
    <dataValidation type="list" allowBlank="1" showInputMessage="1" showErrorMessage="1" prompt="日を入力してください。" sqref="AH9">
      <formula1>日</formula1>
    </dataValidation>
    <dataValidation type="list" allowBlank="1" showInputMessage="1" showErrorMessage="1" prompt="続柄を選んでください。" sqref="AA19 AA27 AA35 AA43">
      <formula1>続柄</formula1>
    </dataValidation>
    <dataValidation type="list" allowBlank="1" showInputMessage="1" showErrorMessage="1" prompt="以下の数字から年号を選んでください。_x000a_１＝大正_x000a_２＝昭和_x000a_３＝平成_x000a_４＝西暦_x000a_" sqref="AB9 AB41 AB25 AB33">
      <formula1>"1,2,3,4"</formula1>
    </dataValidation>
    <dataValidation type="whole" allowBlank="1" showInputMessage="1" showErrorMessage="1" prompt="年を入力してください。" sqref="AD41 AD33 AD25 AD9">
      <formula1>1</formula1>
      <formula2>IF(AB9=1,15,IF(AB9=2,64,IF(AB9=3,YEAR(TODAY())-1988,IF(AB9=4,YEAR(TODAY())))))</formula2>
    </dataValidation>
    <dataValidation type="list" allowBlank="1" showInputMessage="1" showErrorMessage="1" prompt="日を選んでください。" sqref="AH33 AH17 AH25 AH41">
      <formula1>日</formula1>
    </dataValidation>
    <dataValidation type="list" allowBlank="1" showInputMessage="1" showErrorMessage="1" prompt="障害者区分を選んでください。" sqref="AD19 AD27 AD35 AD43">
      <formula1>"一般,障害者,特別障害者"</formula1>
    </dataValidation>
    <dataValidation type="list" allowBlank="1" showInputMessage="1" showErrorMessage="1" prompt="月を選んでください。" sqref="AF17 AF25 AF33 AF41">
      <formula1>月</formula1>
    </dataValidation>
    <dataValidation type="whole" imeMode="halfAlpha" allowBlank="1" showInputMessage="1" showErrorMessage="1" error="半角数字で、正しい年数を入力してください。_x000a_" prompt="年を入力してください。" sqref="AD17">
      <formula1>1</formula1>
      <formula2>IF(AB17=1,15,IF(AB17=2,64,IF(AB17=3,YEAR(TODAY())-1988,IF(AB17=4,YEAR(TODAY())))))</formula2>
    </dataValidation>
    <dataValidation type="list" allowBlank="1" showInputMessage="1" showErrorMessage="1" error="数字を選んでください。_x000a_１＝大正_x000a_２＝昭和_x000a_３＝平成_x000a_４＝西暦" prompt="以下の数字から年号を選んでください。_x000a_１＝大正_x000a_２＝昭和_x000a_３＝平成_x000a_４＝西暦_x000a_" sqref="AB17">
      <formula1>"1,2,3,4"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CL213"/>
  <sheetViews>
    <sheetView windowProtection="1" showGridLines="0" topLeftCell="A4" workbookViewId="0">
      <selection activeCell="D14" sqref="D14"/>
    </sheetView>
  </sheetViews>
  <sheetFormatPr defaultRowHeight="13.5" x14ac:dyDescent="0.15"/>
  <cols>
    <col min="1" max="1" width="2.125" customWidth="1"/>
    <col min="2" max="2" width="3" customWidth="1"/>
    <col min="3" max="3" width="16.375" customWidth="1"/>
    <col min="4" max="6" width="4.625" style="13" customWidth="1"/>
    <col min="7" max="9" width="8.125" style="13" customWidth="1"/>
    <col min="10" max="12" width="6.875" style="13" customWidth="1"/>
    <col min="13" max="13" width="12.625" style="13" customWidth="1"/>
    <col min="14" max="14" width="14.125" style="13" customWidth="1"/>
    <col min="15" max="16" width="3.5" style="13" customWidth="1"/>
    <col min="17" max="19" width="4.625" style="13" hidden="1" customWidth="1"/>
    <col min="20" max="21" width="6.25" style="13" hidden="1" customWidth="1"/>
    <col min="22" max="22" width="6.875" style="13" hidden="1" customWidth="1"/>
    <col min="23" max="24" width="3.75" style="13" hidden="1" customWidth="1"/>
    <col min="25" max="25" width="5.5" style="13" hidden="1" customWidth="1"/>
    <col min="26" max="26" width="5.375" style="13" hidden="1" customWidth="1"/>
    <col min="27" max="27" width="5.5" hidden="1" customWidth="1"/>
    <col min="28" max="28" width="13.375" style="1" hidden="1" customWidth="1"/>
    <col min="29" max="31" width="13.375" hidden="1" customWidth="1"/>
    <col min="32" max="36" width="14.625" hidden="1" customWidth="1"/>
  </cols>
  <sheetData>
    <row r="1" spans="1:90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</row>
    <row r="2" spans="1:90" ht="31.5" customHeight="1" x14ac:dyDescent="0.15">
      <c r="A2" s="57"/>
      <c r="C2" s="101" t="s">
        <v>26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48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</row>
    <row r="3" spans="1:90" ht="15.75" customHeight="1" x14ac:dyDescent="0.15">
      <c r="A3" s="57"/>
      <c r="C3" s="1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</row>
    <row r="4" spans="1:90" ht="19.5" customHeight="1" x14ac:dyDescent="0.15">
      <c r="A4" s="57"/>
      <c r="C4" s="42" t="str">
        <f>データ入力画面!AA7</f>
        <v>納税太郎</v>
      </c>
      <c r="D4" s="23" t="s">
        <v>92</v>
      </c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</row>
    <row r="5" spans="1:90" ht="18" customHeight="1" x14ac:dyDescent="0.15">
      <c r="A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</row>
    <row r="6" spans="1:90" ht="18" customHeight="1" x14ac:dyDescent="0.15">
      <c r="A6" s="57"/>
      <c r="C6" s="50" t="s">
        <v>25</v>
      </c>
      <c r="D6" s="103">
        <f>データ入力画面!AE58</f>
        <v>300000000</v>
      </c>
      <c r="E6" s="103"/>
      <c r="F6" s="103"/>
      <c r="G6" s="11"/>
      <c r="H6" s="11"/>
      <c r="I6" s="110" t="s">
        <v>24</v>
      </c>
      <c r="J6" s="110"/>
      <c r="K6" s="49" t="s">
        <v>66</v>
      </c>
      <c r="L6" s="49" t="s">
        <v>23</v>
      </c>
      <c r="P6" s="57"/>
      <c r="Q6" s="57"/>
      <c r="R6" s="57"/>
      <c r="S6" s="57"/>
      <c r="T6" s="57"/>
      <c r="U6" s="57" t="s">
        <v>67</v>
      </c>
      <c r="V6" s="57" t="s">
        <v>2</v>
      </c>
      <c r="W6" s="57" t="s">
        <v>68</v>
      </c>
      <c r="X6" s="57" t="s">
        <v>58</v>
      </c>
      <c r="Y6" s="57" t="s">
        <v>71</v>
      </c>
      <c r="Z6" s="57" t="s">
        <v>72</v>
      </c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</row>
    <row r="7" spans="1:90" ht="18" customHeight="1" x14ac:dyDescent="0.15">
      <c r="A7" s="57"/>
      <c r="C7" s="50" t="s">
        <v>87</v>
      </c>
      <c r="D7" s="95">
        <f>IF((データ入力画面!AE61-5000000*D11)&gt;0,データ入力画面!AE61-5000000*D11,0)+IF((データ入力画面!AE62-5000000*D11)&gt;0,データ入力画面!AE62-5000000*D11,0)</f>
        <v>0</v>
      </c>
      <c r="E7" s="105"/>
      <c r="F7" s="96"/>
      <c r="G7" s="11"/>
      <c r="H7" s="11"/>
      <c r="I7" s="111" t="str">
        <f>IF(データ入力画面!AA15="","",データ入力画面!AA15)</f>
        <v>納税花子</v>
      </c>
      <c r="J7" s="111"/>
      <c r="K7" s="24" t="str">
        <f>IF(データ入力画面!AA19="","",データ入力画面!AA19)</f>
        <v>子</v>
      </c>
      <c r="L7" s="24">
        <f ca="1">データ入力画面!AK17</f>
        <v>58</v>
      </c>
      <c r="P7" s="57"/>
      <c r="Q7" s="57"/>
      <c r="R7" s="57"/>
      <c r="S7" s="57"/>
      <c r="T7" s="57"/>
      <c r="U7" s="57">
        <f>IF(I7="",0,1)</f>
        <v>1</v>
      </c>
      <c r="V7" s="57">
        <f>IF(K7="配偶者",1,0)</f>
        <v>0</v>
      </c>
      <c r="W7" s="57">
        <f>IF(K7="子",1,0)</f>
        <v>1</v>
      </c>
      <c r="X7" s="57">
        <f>IF(K7="孫",1,0)</f>
        <v>0</v>
      </c>
      <c r="Y7" s="57">
        <f>IF(K7="父母",1,0)</f>
        <v>0</v>
      </c>
      <c r="Z7" s="57">
        <f>IF(K7="兄弟姉妹",1,0)</f>
        <v>0</v>
      </c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</row>
    <row r="8" spans="1:90" ht="18" customHeight="1" x14ac:dyDescent="0.15">
      <c r="A8" s="57"/>
      <c r="C8" s="50" t="s">
        <v>88</v>
      </c>
      <c r="D8" s="95">
        <f>データ入力画面!AE68</f>
        <v>0</v>
      </c>
      <c r="E8" s="105"/>
      <c r="F8" s="96"/>
      <c r="G8" s="11"/>
      <c r="H8" s="11"/>
      <c r="I8" s="111" t="str">
        <f>IF(データ入力画面!AA23="","",データ入力画面!AA23)</f>
        <v/>
      </c>
      <c r="J8" s="111"/>
      <c r="K8" s="24" t="str">
        <f>IF(データ入力画面!AA27="","",データ入力画面!AA27)</f>
        <v/>
      </c>
      <c r="L8" s="24" t="str">
        <f ca="1">データ入力画面!AK25</f>
        <v>--</v>
      </c>
      <c r="P8" s="57"/>
      <c r="Q8" s="57"/>
      <c r="R8" s="57"/>
      <c r="S8" s="57"/>
      <c r="T8" s="57"/>
      <c r="U8" s="57">
        <f>IF(I8="",0,1)</f>
        <v>0</v>
      </c>
      <c r="V8" s="57">
        <f>IF(K8="配偶者",1,0)</f>
        <v>0</v>
      </c>
      <c r="W8" s="57">
        <f>IF(K8="子",1,0)</f>
        <v>0</v>
      </c>
      <c r="X8" s="57">
        <f>IF(K8="孫",1,0)</f>
        <v>0</v>
      </c>
      <c r="Y8" s="57">
        <f>IF(K8="父母",1,0)</f>
        <v>0</v>
      </c>
      <c r="Z8" s="57">
        <f>IF(K8="兄弟姉妹",1,0)</f>
        <v>0</v>
      </c>
      <c r="AA8" s="57"/>
      <c r="AB8" s="57"/>
      <c r="AC8" s="57" t="s">
        <v>21</v>
      </c>
      <c r="AD8" s="57" t="s">
        <v>20</v>
      </c>
      <c r="AE8" s="57" t="s">
        <v>19</v>
      </c>
      <c r="AF8" s="57" t="s">
        <v>18</v>
      </c>
      <c r="AG8" s="57" t="s">
        <v>17</v>
      </c>
      <c r="AH8" s="57" t="s">
        <v>16</v>
      </c>
      <c r="AI8" s="57" t="s">
        <v>15</v>
      </c>
      <c r="AJ8" s="57" t="s">
        <v>14</v>
      </c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</row>
    <row r="9" spans="1:90" ht="18" customHeight="1" thickBot="1" x14ac:dyDescent="0.2">
      <c r="A9" s="57"/>
      <c r="C9" s="52" t="s">
        <v>89</v>
      </c>
      <c r="D9" s="93">
        <f>データ入力画面!AE73</f>
        <v>0</v>
      </c>
      <c r="E9" s="97"/>
      <c r="F9" s="94"/>
      <c r="G9" s="11"/>
      <c r="H9" s="11"/>
      <c r="I9" s="111" t="str">
        <f>IF(データ入力画面!AA31="","",データ入力画面!AA31)</f>
        <v/>
      </c>
      <c r="J9" s="111"/>
      <c r="K9" s="24" t="str">
        <f>IF(データ入力画面!AA35="","",データ入力画面!AA35)</f>
        <v/>
      </c>
      <c r="L9" s="24" t="str">
        <f ca="1">データ入力画面!AK33</f>
        <v>--</v>
      </c>
      <c r="P9" s="57"/>
      <c r="Q9" s="57"/>
      <c r="R9" s="57"/>
      <c r="S9" s="57"/>
      <c r="T9" s="57"/>
      <c r="U9" s="57">
        <f>IF(I9="",0,1)</f>
        <v>0</v>
      </c>
      <c r="V9" s="57">
        <f>IF(K9="配偶者",1,0)</f>
        <v>0</v>
      </c>
      <c r="W9" s="57">
        <f>IF(K9="子",1,0)</f>
        <v>0</v>
      </c>
      <c r="X9" s="57">
        <f>IF(K9="孫",1,0)</f>
        <v>0</v>
      </c>
      <c r="Y9" s="57">
        <f>IF(K9="父母",1,0)</f>
        <v>0</v>
      </c>
      <c r="Z9" s="57">
        <f>IF(K9="兄弟姉妹",1,0)</f>
        <v>0</v>
      </c>
      <c r="AA9" s="57"/>
      <c r="AB9" s="57" t="s">
        <v>12</v>
      </c>
      <c r="AC9" s="57">
        <v>0.1</v>
      </c>
      <c r="AD9" s="57">
        <v>0.15</v>
      </c>
      <c r="AE9" s="57">
        <v>0.2</v>
      </c>
      <c r="AF9" s="57">
        <v>0.3</v>
      </c>
      <c r="AG9" s="57">
        <v>0.4</v>
      </c>
      <c r="AH9" s="57">
        <v>0.45</v>
      </c>
      <c r="AI9" s="57">
        <v>0.5</v>
      </c>
      <c r="AJ9" s="57">
        <v>0.55000000000000004</v>
      </c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</row>
    <row r="10" spans="1:90" ht="18" customHeight="1" thickTop="1" thickBot="1" x14ac:dyDescent="0.2">
      <c r="A10" s="57"/>
      <c r="C10" s="53" t="s">
        <v>5</v>
      </c>
      <c r="D10" s="104">
        <f>D6+D7+D8-D9</f>
        <v>300000000</v>
      </c>
      <c r="E10" s="104"/>
      <c r="F10" s="104"/>
      <c r="G10" s="11"/>
      <c r="H10" s="11"/>
      <c r="I10" s="111" t="str">
        <f>IF(データ入力画面!AA39="","",データ入力画面!AA39)</f>
        <v/>
      </c>
      <c r="J10" s="111"/>
      <c r="K10" s="24" t="str">
        <f>IF(データ入力画面!AA43="","",データ入力画面!AA43)</f>
        <v/>
      </c>
      <c r="L10" s="24" t="str">
        <f ca="1">データ入力画面!AK41</f>
        <v>--</v>
      </c>
      <c r="P10" s="57"/>
      <c r="Q10" s="57"/>
      <c r="R10" s="57"/>
      <c r="S10" s="57"/>
      <c r="T10" s="57"/>
      <c r="U10" s="57">
        <f>IF(I10="",0,1)</f>
        <v>0</v>
      </c>
      <c r="V10" s="57">
        <f>IF(K10="配偶者",1,0)</f>
        <v>0</v>
      </c>
      <c r="W10" s="57">
        <f>IF(K10="子",1,0)</f>
        <v>0</v>
      </c>
      <c r="X10" s="57">
        <f>IF(K10="孫",1,0)</f>
        <v>0</v>
      </c>
      <c r="Y10" s="57">
        <f>IF(K10="父母",1,0)</f>
        <v>0</v>
      </c>
      <c r="Z10" s="57">
        <f>IF(K10="兄弟姉妹",1,0)</f>
        <v>0</v>
      </c>
      <c r="AA10" s="57"/>
      <c r="AB10" s="57" t="s">
        <v>1</v>
      </c>
      <c r="AC10" s="57">
        <v>0</v>
      </c>
      <c r="AD10" s="57">
        <v>500000</v>
      </c>
      <c r="AE10" s="57">
        <v>2000000</v>
      </c>
      <c r="AF10" s="57">
        <v>7000000</v>
      </c>
      <c r="AG10" s="57">
        <v>17000000</v>
      </c>
      <c r="AH10" s="57">
        <v>27000000</v>
      </c>
      <c r="AI10" s="57">
        <v>42000000</v>
      </c>
      <c r="AJ10" s="57">
        <v>72000000</v>
      </c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</row>
    <row r="11" spans="1:90" ht="18" customHeight="1" thickTop="1" x14ac:dyDescent="0.15">
      <c r="A11" s="57"/>
      <c r="C11" s="51" t="s">
        <v>22</v>
      </c>
      <c r="D11" s="102">
        <f>U11</f>
        <v>1</v>
      </c>
      <c r="E11" s="102"/>
      <c r="F11" s="102"/>
      <c r="G11" s="11"/>
      <c r="H11" s="11"/>
      <c r="I11" s="11"/>
      <c r="P11" s="57"/>
      <c r="Q11" s="57"/>
      <c r="R11" s="57"/>
      <c r="S11" s="57"/>
      <c r="T11" s="57" t="s">
        <v>0</v>
      </c>
      <c r="U11" s="57">
        <f>SUM(U7:U10)</f>
        <v>1</v>
      </c>
      <c r="V11" s="57">
        <f>SUM(V7:V10)</f>
        <v>0</v>
      </c>
      <c r="W11" s="57">
        <f t="shared" ref="W11:Z11" si="0">SUM(W7:W10)</f>
        <v>1</v>
      </c>
      <c r="X11" s="57">
        <f t="shared" si="0"/>
        <v>0</v>
      </c>
      <c r="Y11" s="57">
        <f t="shared" si="0"/>
        <v>0</v>
      </c>
      <c r="Z11" s="57">
        <f t="shared" si="0"/>
        <v>0</v>
      </c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</row>
    <row r="12" spans="1:90" ht="18" customHeight="1" thickBot="1" x14ac:dyDescent="0.2">
      <c r="A12" s="57"/>
      <c r="C12" s="52" t="s">
        <v>13</v>
      </c>
      <c r="D12" s="100">
        <f>30000000+6000000*D11</f>
        <v>36000000</v>
      </c>
      <c r="E12" s="100"/>
      <c r="F12" s="100"/>
      <c r="G12" s="11"/>
      <c r="H12" s="11"/>
      <c r="I12" s="11"/>
      <c r="P12" s="57"/>
      <c r="Q12" s="57"/>
      <c r="R12" s="57"/>
      <c r="S12" s="57"/>
      <c r="T12" s="57" t="s">
        <v>79</v>
      </c>
      <c r="U12" s="57"/>
      <c r="V12" s="57">
        <f>IF(V11=0,0,1)</f>
        <v>0</v>
      </c>
      <c r="W12" s="57">
        <f t="shared" ref="W12:Z12" si="1">IF(W11=0,0,1)</f>
        <v>1</v>
      </c>
      <c r="X12" s="57">
        <f t="shared" si="1"/>
        <v>0</v>
      </c>
      <c r="Y12" s="57">
        <f t="shared" si="1"/>
        <v>0</v>
      </c>
      <c r="Z12" s="57">
        <f t="shared" si="1"/>
        <v>0</v>
      </c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</row>
    <row r="13" spans="1:90" s="6" customFormat="1" ht="18" customHeight="1" thickTop="1" x14ac:dyDescent="0.15">
      <c r="A13" s="57"/>
      <c r="B13" s="41"/>
      <c r="C13" s="51" t="s">
        <v>11</v>
      </c>
      <c r="D13" s="102">
        <f>IF(D10-D12&lt;0,0,D10-D12)</f>
        <v>264000000</v>
      </c>
      <c r="E13" s="102"/>
      <c r="F13" s="102"/>
      <c r="G13" s="11"/>
      <c r="H13" s="11"/>
      <c r="I13" s="11"/>
      <c r="J13" s="13"/>
      <c r="K13" s="13"/>
      <c r="L13" s="13"/>
      <c r="M13" s="13"/>
      <c r="N13" s="13"/>
      <c r="O13" s="13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</row>
    <row r="14" spans="1:90" ht="18" customHeight="1" x14ac:dyDescent="0.15">
      <c r="A14" s="57"/>
      <c r="C14" s="2"/>
      <c r="D14" s="11"/>
      <c r="E14" s="11"/>
      <c r="F14" s="11"/>
      <c r="G14" s="11"/>
      <c r="H14" s="11"/>
      <c r="I14" s="11"/>
      <c r="P14" s="57"/>
      <c r="Q14" s="57"/>
      <c r="R14" s="57"/>
      <c r="S14" s="57"/>
      <c r="T14" s="57"/>
      <c r="U14" s="57" t="s">
        <v>80</v>
      </c>
      <c r="V14" s="57"/>
      <c r="W14" s="57"/>
      <c r="X14" s="57">
        <f>IF(V12=1,IF(W12=1,1,IF(X12=1,1,IF(Y12=1,2,IF(Z12=1,3,7)))),IF(W12=1,4,IF(X12=1,4,IF(Y12=1,5,6))))</f>
        <v>4</v>
      </c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</row>
    <row r="15" spans="1:90" ht="18" customHeight="1" x14ac:dyDescent="0.15">
      <c r="A15" s="57"/>
      <c r="C15" s="9" t="s">
        <v>10</v>
      </c>
      <c r="K15" s="19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</row>
    <row r="16" spans="1:90" ht="28.5" customHeight="1" thickBot="1" x14ac:dyDescent="0.2">
      <c r="A16" s="57"/>
      <c r="C16" s="54" t="s">
        <v>9</v>
      </c>
      <c r="D16" s="99" t="s">
        <v>8</v>
      </c>
      <c r="E16" s="99"/>
      <c r="F16" s="99"/>
      <c r="G16" s="106" t="s">
        <v>90</v>
      </c>
      <c r="H16" s="107"/>
      <c r="I16" s="106" t="s">
        <v>91</v>
      </c>
      <c r="J16" s="107"/>
      <c r="K16" s="43"/>
      <c r="L16" s="15"/>
      <c r="M16" s="15"/>
      <c r="N16" s="15"/>
      <c r="O16" s="15"/>
      <c r="P16" s="57"/>
      <c r="Q16" s="57"/>
      <c r="R16" s="57" t="s">
        <v>99</v>
      </c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</row>
    <row r="17" spans="1:90" ht="18" customHeight="1" thickTop="1" x14ac:dyDescent="0.15">
      <c r="A17" s="57"/>
      <c r="C17" s="5" t="str">
        <f>IF(I7="","",I7)</f>
        <v>納税花子</v>
      </c>
      <c r="D17" s="35">
        <f>IF(X14=2,2,IF(X14=3,3,1))</f>
        <v>1</v>
      </c>
      <c r="E17" s="17" t="s">
        <v>7</v>
      </c>
      <c r="F17" s="36">
        <f>IF(C18="",1,IF($X$14=1,2,IF($X$14=2,3,IF($X$14=3,4,IF(R17=1,($W$11+$X$12),IF(R17=2,($W$11+$X$12)*X11,IF(R17=3,W11,IF(R17=4,X11,IF(Y7=1,Y11,Z11)))))))))</f>
        <v>1</v>
      </c>
      <c r="G17" s="108">
        <f>IF(C17="",0,ROUNDDOWN($D$13*D17/F17,-3))</f>
        <v>264000000</v>
      </c>
      <c r="H17" s="109" t="e">
        <f>IF(#REF!="",0,ROUNDDOWN($D$13*C17/E17,-3))</f>
        <v>#REF!</v>
      </c>
      <c r="I17" s="91">
        <f>IF(G17&lt;10000000,G17*$AC$9,IF(G17&lt;30000000,G17*$AD$9-$AD$10,IF(G17&lt;50000000,G17*$AE$9-$AE$10,IF(G17&lt;100000000,G17*$AF$9-$AF$10,IF(G17&lt;200000000,G17*$AG$9-$AG$10,IF(G17&lt;300000000,G17*$AH$9-$AH$10,IF(G17&lt;600000000,G17*$AI$9-$AI$10,G17*$AJ$9-$AJ$10)))))))</f>
        <v>91800000</v>
      </c>
      <c r="J17" s="92"/>
      <c r="K17" s="44"/>
      <c r="L17" s="19"/>
      <c r="M17" s="19"/>
      <c r="N17" s="19"/>
      <c r="O17" s="19"/>
      <c r="P17" s="57"/>
      <c r="Q17" s="57"/>
      <c r="R17" s="57">
        <f>IF($W$12=1,IF($X$12=1,IF(W7=1,1,IF(X7=1,2,0)),3),IF($X$12=1,4,0))</f>
        <v>3</v>
      </c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</row>
    <row r="18" spans="1:90" ht="18" customHeight="1" x14ac:dyDescent="0.15">
      <c r="A18" s="57"/>
      <c r="C18" s="8" t="str">
        <f>IF(I8="","",I8)</f>
        <v/>
      </c>
      <c r="D18" s="37">
        <v>1</v>
      </c>
      <c r="E18" s="20" t="s">
        <v>7</v>
      </c>
      <c r="F18" s="38">
        <f>IF(C18="",0,IF($X$14=1,IF(R18=1,($W$11+$X$12)*2,IF(R18=2,($W$11+$X$12)*2*$X$11,IF(R18=3,$W$11*2,IF(R18=4,$X$11*2,0)))),IF($X$14=2,$Y$11*3,IF($X$14=3,$Z$11*4,IF(R18=1,($W$11+$X$12),IF(R18=2,($W$11+$X$12)*$X$11,IF(R18=3,$W$11,IF(R18=4,$X$11,IF(Y8=1,$Y$11,$Z$11)))))))))</f>
        <v>0</v>
      </c>
      <c r="G18" s="95">
        <f t="shared" ref="G18:G20" si="2">IF(C18="",0,ROUNDDOWN($D$13*D18/F18,-3))</f>
        <v>0</v>
      </c>
      <c r="H18" s="96" t="e">
        <f>IF(#REF!="",0,ROUNDDOWN($D$13*C18/E18,-3))</f>
        <v>#REF!</v>
      </c>
      <c r="I18" s="95">
        <f>IF(G18&lt;10000000,G18*$AC$9,IF(G18&lt;30000000,G18*$AD$9-$AD$10,IF(G18&lt;50000000,G18*$AE$9-$AE$10,IF(G18&lt;100000000,G18*$AF$9-$AF$10,IF(G18&lt;200000000,G18*$AG$9-$AG$10,IF(G18&lt;300000000,G18*$AH$9-$AH$10,IF(G18&lt;600000000,G18*$AI$9-$AI$10,G18*$AJ$9-$AJ$10)))))))</f>
        <v>0</v>
      </c>
      <c r="J18" s="96"/>
      <c r="K18" s="44"/>
      <c r="L18" s="19"/>
      <c r="M18" s="19"/>
      <c r="N18" s="19"/>
      <c r="O18" s="19"/>
      <c r="P18" s="57"/>
      <c r="Q18" s="57"/>
      <c r="R18" s="57">
        <f t="shared" ref="R18:R20" si="3">IF($W$12=1,IF($X$12=1,IF(W8=1,1,IF(X8=1,2,0)),3),IF($X$12=1,4,0))</f>
        <v>3</v>
      </c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</row>
    <row r="19" spans="1:90" ht="18" customHeight="1" x14ac:dyDescent="0.15">
      <c r="A19" s="57"/>
      <c r="C19" s="8" t="str">
        <f>IF(I9="","",I9)</f>
        <v/>
      </c>
      <c r="D19" s="37">
        <v>1</v>
      </c>
      <c r="E19" s="20" t="s">
        <v>7</v>
      </c>
      <c r="F19" s="38">
        <f>IF(C19="",0,IF($X$14=1,IF(R19=1,($W$11+$X$12)*2,IF(R19=2,($W$11+$X$12)*2*$X$11,IF(R19=3,$W$11*2,IF(R19=4,$X$11*2,0)))),IF($X$14=2,$Y$11*3,IF($X$14=3,$Z$11*4,IF(R19=1,($W$11+$X$12),IF(R19=2,($W$11+$X$12)*$X$11,IF(R19=3,$W$11,IF(R19=4,$X$11,IF(Y9=1,$Y$11,$Z$11)))))))))</f>
        <v>0</v>
      </c>
      <c r="G19" s="95">
        <f t="shared" si="2"/>
        <v>0</v>
      </c>
      <c r="H19" s="96" t="e">
        <f>IF(#REF!="",0,ROUNDDOWN($D$13*C19/E19,-3))</f>
        <v>#REF!</v>
      </c>
      <c r="I19" s="95">
        <f>IF(G19&lt;10000000,G19*$AC$9,IF(G19&lt;30000000,G19*$AD$9-$AD$10,IF(G19&lt;50000000,G19*$AE$9-$AE$10,IF(G19&lt;100000000,G19*$AF$9-$AF$10,IF(G19&lt;200000000,G19*$AG$9-$AG$10,IF(G19&lt;300000000,G19*$AH$9-$AH$10,IF(G19&lt;600000000,G19*$AI$9-$AI$10,G19*$AJ$9-$AJ$10)))))))</f>
        <v>0</v>
      </c>
      <c r="J19" s="96"/>
      <c r="K19" s="44"/>
      <c r="L19" s="19"/>
      <c r="M19" s="19"/>
      <c r="N19" s="19"/>
      <c r="O19" s="19"/>
      <c r="P19" s="57"/>
      <c r="Q19" s="57"/>
      <c r="R19" s="57">
        <f t="shared" si="3"/>
        <v>3</v>
      </c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</row>
    <row r="20" spans="1:90" ht="18" customHeight="1" thickBot="1" x14ac:dyDescent="0.2">
      <c r="A20" s="57"/>
      <c r="C20" s="7" t="str">
        <f>IF(I10="","",I10)</f>
        <v/>
      </c>
      <c r="D20" s="39">
        <v>1</v>
      </c>
      <c r="E20" s="21" t="s">
        <v>7</v>
      </c>
      <c r="F20" s="40">
        <f>IF(C20="",0,IF($X$14=1,IF(R20=1,($W$11+$X$12)*2,IF(R20=2,($W$11+$X$12)*2*$X$11,IF(R20=3,$W$11*2,IF(R20=4,$X$11*2,0)))),IF($X$14=2,$Y$11*3,IF($X$14=3,$Z$11*4,IF(R20=1,($W$11+$X$12),IF(R20=2,($W$11+$X$12)*$X$11,IF(R20=3,$W$11,IF(R20=4,$X$11,IF(Y10=1,$Y$11,$Z$11)))))))))</f>
        <v>0</v>
      </c>
      <c r="G20" s="93">
        <f t="shared" si="2"/>
        <v>0</v>
      </c>
      <c r="H20" s="94" t="e">
        <f>IF(#REF!="",0,ROUNDDOWN($D$13*C20/E20,-3))</f>
        <v>#REF!</v>
      </c>
      <c r="I20" s="93">
        <f>IF(G20&lt;10000000,G20*$AC$9,IF(G20&lt;30000000,G20*$AD$9-$AD$10,IF(G20&lt;50000000,G20*$AE$9-$AE$10,IF(G20&lt;100000000,G20*$AF$9-$AF$10,IF(G20&lt;200000000,G20*$AG$9-$AG$10,IF(G20&lt;300000000,G20*$AH$9-$AH$10,IF(G20&lt;600000000,G20*$AI$9-$AI$10,G20*$AJ$9-$AJ$10)))))))</f>
        <v>0</v>
      </c>
      <c r="J20" s="94"/>
      <c r="K20" s="44"/>
      <c r="L20" s="19"/>
      <c r="M20" s="19"/>
      <c r="N20" s="19"/>
      <c r="O20" s="19"/>
      <c r="P20" s="57"/>
      <c r="Q20" s="57"/>
      <c r="R20" s="57">
        <f t="shared" si="3"/>
        <v>3</v>
      </c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</row>
    <row r="21" spans="1:90" s="6" customFormat="1" ht="18" customHeight="1" thickTop="1" x14ac:dyDescent="0.15">
      <c r="A21" s="57"/>
      <c r="B21" s="41"/>
      <c r="C21" s="3" t="s">
        <v>0</v>
      </c>
      <c r="D21" s="16"/>
      <c r="E21" s="23"/>
      <c r="F21" s="26">
        <f>ROUNDUP(IF(F17=0,0,D17/F17)+IF(F18=0,0,D18/F18)+IF(F19=0,0,D19/F19)+IF(F20=0,0,D20/F20),1)</f>
        <v>1</v>
      </c>
      <c r="G21" s="87"/>
      <c r="H21" s="88"/>
      <c r="I21" s="91">
        <f>SUM(I17:J20)</f>
        <v>91800000</v>
      </c>
      <c r="J21" s="92"/>
      <c r="K21" s="44"/>
      <c r="L21" s="19"/>
      <c r="M21" s="19"/>
      <c r="N21" s="19"/>
      <c r="O21" s="19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</row>
    <row r="22" spans="1:90" ht="18" customHeight="1" x14ac:dyDescent="0.15">
      <c r="A22" s="57"/>
      <c r="K22" s="19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</row>
    <row r="23" spans="1:90" ht="18" customHeight="1" x14ac:dyDescent="0.15">
      <c r="A23" s="57"/>
      <c r="C23" t="s">
        <v>93</v>
      </c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</row>
    <row r="24" spans="1:90" ht="18" customHeight="1" thickBot="1" x14ac:dyDescent="0.2">
      <c r="A24" s="57"/>
      <c r="C24" s="54" t="s">
        <v>6</v>
      </c>
      <c r="D24" s="99" t="s">
        <v>5</v>
      </c>
      <c r="E24" s="99"/>
      <c r="F24" s="99"/>
      <c r="G24" s="55" t="s">
        <v>4</v>
      </c>
      <c r="H24" s="89" t="s">
        <v>3</v>
      </c>
      <c r="I24" s="90"/>
      <c r="J24" s="56" t="s">
        <v>101</v>
      </c>
      <c r="K24" s="56" t="s">
        <v>82</v>
      </c>
      <c r="L24" s="56" t="s">
        <v>102</v>
      </c>
      <c r="M24" s="54" t="s">
        <v>103</v>
      </c>
      <c r="N24" s="55" t="s">
        <v>104</v>
      </c>
      <c r="O24" s="25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 t="s">
        <v>105</v>
      </c>
      <c r="AB24" s="57"/>
      <c r="AC24" s="57"/>
      <c r="AD24" s="57" t="s">
        <v>106</v>
      </c>
      <c r="AE24" s="57" t="s">
        <v>107</v>
      </c>
      <c r="AF24" s="57" t="s">
        <v>108</v>
      </c>
      <c r="AG24" s="57" t="s">
        <v>109</v>
      </c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</row>
    <row r="25" spans="1:90" ht="18" customHeight="1" thickTop="1" x14ac:dyDescent="0.15">
      <c r="A25" s="57"/>
      <c r="C25" s="5" t="str">
        <f>IF(I7="","",I7)</f>
        <v>納税花子</v>
      </c>
      <c r="D25" s="102">
        <f>IF(C25="",0,$D$10/F17)</f>
        <v>300000000</v>
      </c>
      <c r="E25" s="102"/>
      <c r="F25" s="102"/>
      <c r="G25" s="45">
        <f>1-G26-G27-G28</f>
        <v>1</v>
      </c>
      <c r="H25" s="91">
        <f t="shared" ref="H25:I28" si="4">ROUNDDOWN($I$21*$G25,-2)</f>
        <v>91800000</v>
      </c>
      <c r="I25" s="92">
        <f t="shared" si="4"/>
        <v>91800000</v>
      </c>
      <c r="J25" s="18" t="str">
        <f>IF(V7=1,1,"")</f>
        <v/>
      </c>
      <c r="K25" s="18" t="str">
        <f>IF(データ入力画面!AD19="障害者",1,IF(データ入力画面!AD19="特別障害者",2,""))</f>
        <v/>
      </c>
      <c r="L25" s="18" t="str">
        <f ca="1">IF(L7&lt;20,1,"")</f>
        <v/>
      </c>
      <c r="M25" s="18">
        <f ca="1">IF((AC25+AD25+AF25+AG25)&gt;H25,H25,AC25+AD25+AF25+AG25)</f>
        <v>0</v>
      </c>
      <c r="N25" s="18">
        <f ca="1">IF(H25-M25&lt;0,0,H25-M25)</f>
        <v>91800000</v>
      </c>
      <c r="O25" s="19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 t="str">
        <f>IF(D25&lt;=160000000,H25,IF(D25&lt;=D10/2,H25,"手計算！"))</f>
        <v>手計算！</v>
      </c>
      <c r="AC25" s="57">
        <f>IF(J25=1,AB25,0)</f>
        <v>0</v>
      </c>
      <c r="AD25" s="57">
        <f t="shared" ref="AD25:AD27" si="5">IF(K25=1,100000*(85-L7),IF(K25=2,200000*(85-L7),0))</f>
        <v>0</v>
      </c>
      <c r="AE25" s="57">
        <f>AD25</f>
        <v>0</v>
      </c>
      <c r="AF25" s="57">
        <f>IF(J25=1,0,IF(AE29-H25&gt;0,H25,AE29))</f>
        <v>0</v>
      </c>
      <c r="AG25" s="57">
        <f ca="1">IF(L25=1,100000*(20-L7),0)</f>
        <v>0</v>
      </c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</row>
    <row r="26" spans="1:90" ht="18" customHeight="1" x14ac:dyDescent="0.15">
      <c r="A26" s="57"/>
      <c r="C26" s="5" t="str">
        <f>IF(I8="","",I8)</f>
        <v/>
      </c>
      <c r="D26" s="102">
        <f t="shared" ref="D26:D28" si="6">IF(C26="",0,$D$10/F18)</f>
        <v>0</v>
      </c>
      <c r="E26" s="102"/>
      <c r="F26" s="102"/>
      <c r="G26" s="45">
        <f t="shared" ref="G26:G28" si="7">ROUND(D26/$D$10,2)</f>
        <v>0</v>
      </c>
      <c r="H26" s="95">
        <f t="shared" si="4"/>
        <v>0</v>
      </c>
      <c r="I26" s="96">
        <f t="shared" si="4"/>
        <v>0</v>
      </c>
      <c r="J26" s="14"/>
      <c r="K26" s="14" t="str">
        <f>IF(データ入力画面!AD27="障害者",1,IF(データ入力画面!AD27="特別障害者",2,""))</f>
        <v/>
      </c>
      <c r="L26" s="14" t="str">
        <f ca="1">IF(L8&lt;20,1,"")</f>
        <v/>
      </c>
      <c r="M26" s="14">
        <f t="shared" ref="M26:M28" ca="1" si="8">IF((AC26+AD26+AF26+AG26)&gt;H26,H26,AC26+AD26+AF26+AG26)</f>
        <v>0</v>
      </c>
      <c r="N26" s="14">
        <f t="shared" ref="N26:N28" ca="1" si="9">IF(H26-M26&lt;0,0,H26-M26)</f>
        <v>0</v>
      </c>
      <c r="O26" s="19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>
        <f t="shared" ref="AB26:AB28" si="10">IF(D26&lt;=160000000,H26,IF(D26&lt;=D11/2,H26,"手計算！"))</f>
        <v>0</v>
      </c>
      <c r="AC26" s="57">
        <f t="shared" ref="AC26:AC28" si="11">IF(J26=1,AB26,0)</f>
        <v>0</v>
      </c>
      <c r="AD26" s="57">
        <f t="shared" si="5"/>
        <v>0</v>
      </c>
      <c r="AE26" s="57">
        <f t="shared" ref="AE26:AE28" si="12">IF(K26="",0,AD26-M26)</f>
        <v>0</v>
      </c>
      <c r="AF26" s="57">
        <f>IF(K26="",IF($AE$29-H26-AF25&gt;0,H26,$AE$29-AF25),0)</f>
        <v>0</v>
      </c>
      <c r="AG26" s="57">
        <f ca="1">IF(L26=1,100000*(20-L8),0)</f>
        <v>0</v>
      </c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</row>
    <row r="27" spans="1:90" ht="18" customHeight="1" x14ac:dyDescent="0.15">
      <c r="A27" s="57"/>
      <c r="C27" s="5" t="str">
        <f>IF(I9="","",I9)</f>
        <v/>
      </c>
      <c r="D27" s="103">
        <f t="shared" si="6"/>
        <v>0</v>
      </c>
      <c r="E27" s="103"/>
      <c r="F27" s="103"/>
      <c r="G27" s="46">
        <f t="shared" si="7"/>
        <v>0</v>
      </c>
      <c r="H27" s="95">
        <f>ROUNDDOWN($I$21*$G27,-2)</f>
        <v>0</v>
      </c>
      <c r="I27" s="96">
        <f t="shared" si="4"/>
        <v>0</v>
      </c>
      <c r="J27" s="14"/>
      <c r="K27" s="14" t="str">
        <f>IF(データ入力画面!AD35="障害者",1,IF(データ入力画面!AD35="特別障害者",2,""))</f>
        <v/>
      </c>
      <c r="L27" s="14" t="str">
        <f ca="1">IF(L9&lt;20,1,"")</f>
        <v/>
      </c>
      <c r="M27" s="14">
        <f t="shared" ca="1" si="8"/>
        <v>0</v>
      </c>
      <c r="N27" s="14">
        <f t="shared" ca="1" si="9"/>
        <v>0</v>
      </c>
      <c r="O27" s="19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>
        <f t="shared" si="10"/>
        <v>0</v>
      </c>
      <c r="AC27" s="57">
        <f t="shared" si="11"/>
        <v>0</v>
      </c>
      <c r="AD27" s="57">
        <f t="shared" si="5"/>
        <v>0</v>
      </c>
      <c r="AE27" s="57">
        <f t="shared" si="12"/>
        <v>0</v>
      </c>
      <c r="AF27" s="57">
        <f>IF(K27="",IF($AE$29-H27-AF25-AF26&gt;0,H27,$AE$29-AF25-AF26),0)</f>
        <v>0</v>
      </c>
      <c r="AG27" s="57">
        <f ca="1">IF(L27=1,100000*(20-L9),0)</f>
        <v>0</v>
      </c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</row>
    <row r="28" spans="1:90" ht="18" customHeight="1" thickBot="1" x14ac:dyDescent="0.2">
      <c r="A28" s="57"/>
      <c r="C28" s="4" t="str">
        <f>IF(I10="","",I10)</f>
        <v/>
      </c>
      <c r="D28" s="100">
        <f t="shared" si="6"/>
        <v>0</v>
      </c>
      <c r="E28" s="100"/>
      <c r="F28" s="100"/>
      <c r="G28" s="47">
        <f t="shared" si="7"/>
        <v>0</v>
      </c>
      <c r="H28" s="93">
        <f t="shared" si="4"/>
        <v>0</v>
      </c>
      <c r="I28" s="94">
        <f t="shared" si="4"/>
        <v>0</v>
      </c>
      <c r="J28" s="22"/>
      <c r="K28" s="22" t="str">
        <f>IF(データ入力画面!AD43="障害者",1,IF(データ入力画面!AD43="特別障害者",2,""))</f>
        <v/>
      </c>
      <c r="L28" s="22" t="str">
        <f ca="1">IF(L10&lt;20,1,"")</f>
        <v/>
      </c>
      <c r="M28" s="22">
        <f t="shared" ca="1" si="8"/>
        <v>0</v>
      </c>
      <c r="N28" s="22">
        <f t="shared" ca="1" si="9"/>
        <v>0</v>
      </c>
      <c r="O28" s="19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>
        <f t="shared" si="10"/>
        <v>0</v>
      </c>
      <c r="AC28" s="57">
        <f t="shared" si="11"/>
        <v>0</v>
      </c>
      <c r="AD28" s="57">
        <f>IF(K28=1,100000*(85-L10),IF(K28=2,200000*(85-L10),0))</f>
        <v>0</v>
      </c>
      <c r="AE28" s="57">
        <f t="shared" si="12"/>
        <v>0</v>
      </c>
      <c r="AF28" s="57">
        <f>IF(K28="",IF($AE$29-H28-AF25-AF26-AF27&gt;0,H28,$AE$29-AF25-AF26-AF27),0)</f>
        <v>0</v>
      </c>
      <c r="AG28" s="57">
        <f ca="1">IF(L28=1,100000*(20-L10),0)</f>
        <v>0</v>
      </c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</row>
    <row r="29" spans="1:90" ht="18" customHeight="1" thickTop="1" x14ac:dyDescent="0.15">
      <c r="A29" s="57"/>
      <c r="C29" s="3" t="s">
        <v>0</v>
      </c>
      <c r="D29" s="91">
        <f t="shared" ref="D29:I29" si="13">SUM(D25:D28)</f>
        <v>300000000</v>
      </c>
      <c r="E29" s="98">
        <f t="shared" si="13"/>
        <v>0</v>
      </c>
      <c r="F29" s="92">
        <f t="shared" si="13"/>
        <v>0</v>
      </c>
      <c r="G29" s="75">
        <f t="shared" si="13"/>
        <v>1</v>
      </c>
      <c r="H29" s="91">
        <f t="shared" si="13"/>
        <v>91800000</v>
      </c>
      <c r="I29" s="92">
        <f t="shared" si="13"/>
        <v>91800000</v>
      </c>
      <c r="J29" s="18">
        <f>SUM(J25:J28)</f>
        <v>0</v>
      </c>
      <c r="K29" s="18">
        <f t="shared" ref="K29:L29" si="14">SUM(K25:K28)</f>
        <v>0</v>
      </c>
      <c r="L29" s="18">
        <f t="shared" ca="1" si="14"/>
        <v>0</v>
      </c>
      <c r="M29" s="18">
        <f ca="1">SUM(M25:M28)</f>
        <v>0</v>
      </c>
      <c r="N29" s="18">
        <f ca="1">SUM(N25:N28)</f>
        <v>91800000</v>
      </c>
      <c r="O29" s="19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>
        <f>SUM(AE25:AE28)</f>
        <v>0</v>
      </c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</row>
    <row r="30" spans="1:90" x14ac:dyDescent="0.15">
      <c r="A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</row>
    <row r="31" spans="1:90" x14ac:dyDescent="0.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</row>
    <row r="32" spans="1:90" x14ac:dyDescent="0.15">
      <c r="A32" s="57"/>
      <c r="B32" s="57"/>
      <c r="C32" s="57"/>
      <c r="D32" s="57"/>
      <c r="E32" s="57"/>
      <c r="F32" s="57"/>
      <c r="G32" s="7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</row>
    <row r="33" spans="1:90" x14ac:dyDescent="0.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</row>
    <row r="34" spans="1:90" x14ac:dyDescent="0.1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</row>
    <row r="35" spans="1:90" x14ac:dyDescent="0.1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</row>
    <row r="36" spans="1:90" x14ac:dyDescent="0.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</row>
    <row r="37" spans="1:90" x14ac:dyDescent="0.1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</row>
    <row r="38" spans="1:90" x14ac:dyDescent="0.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</row>
    <row r="39" spans="1:90" x14ac:dyDescent="0.1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</row>
    <row r="40" spans="1:90" x14ac:dyDescent="0.1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</row>
    <row r="41" spans="1:90" x14ac:dyDescent="0.1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</row>
    <row r="42" spans="1:90" x14ac:dyDescent="0.1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</row>
    <row r="43" spans="1:90" x14ac:dyDescent="0.1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</row>
    <row r="44" spans="1:90" x14ac:dyDescent="0.1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</row>
    <row r="45" spans="1:90" x14ac:dyDescent="0.1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</row>
    <row r="46" spans="1:90" x14ac:dyDescent="0.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</row>
    <row r="47" spans="1:90" x14ac:dyDescent="0.1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</row>
    <row r="48" spans="1:90" x14ac:dyDescent="0.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</row>
    <row r="49" spans="1:90" x14ac:dyDescent="0.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</row>
    <row r="50" spans="1:90" x14ac:dyDescent="0.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</row>
    <row r="51" spans="1:90" x14ac:dyDescent="0.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</row>
    <row r="52" spans="1:90" x14ac:dyDescent="0.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</row>
    <row r="53" spans="1:90" x14ac:dyDescent="0.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</row>
    <row r="54" spans="1:90" x14ac:dyDescent="0.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</row>
    <row r="55" spans="1:90" x14ac:dyDescent="0.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</row>
    <row r="56" spans="1:90" x14ac:dyDescent="0.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</row>
    <row r="57" spans="1:90" x14ac:dyDescent="0.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</row>
    <row r="58" spans="1:90" x14ac:dyDescent="0.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</row>
    <row r="59" spans="1:90" x14ac:dyDescent="0.1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</row>
    <row r="60" spans="1:90" x14ac:dyDescent="0.1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</row>
    <row r="61" spans="1:90" x14ac:dyDescent="0.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</row>
    <row r="62" spans="1:90" x14ac:dyDescent="0.1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</row>
    <row r="63" spans="1:90" x14ac:dyDescent="0.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</row>
    <row r="64" spans="1:90" x14ac:dyDescent="0.1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</row>
    <row r="65" spans="1:90" x14ac:dyDescent="0.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</row>
    <row r="66" spans="1:90" x14ac:dyDescent="0.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</row>
    <row r="67" spans="1:90" x14ac:dyDescent="0.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</row>
    <row r="68" spans="1:90" x14ac:dyDescent="0.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</row>
    <row r="69" spans="1:90" x14ac:dyDescent="0.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</row>
    <row r="70" spans="1:90" x14ac:dyDescent="0.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</row>
    <row r="71" spans="1:90" x14ac:dyDescent="0.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</row>
    <row r="72" spans="1:90" x14ac:dyDescent="0.1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</row>
    <row r="73" spans="1:90" x14ac:dyDescent="0.1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</row>
    <row r="74" spans="1:90" x14ac:dyDescent="0.1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</row>
    <row r="75" spans="1:90" x14ac:dyDescent="0.1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</row>
    <row r="76" spans="1:90" x14ac:dyDescent="0.1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</row>
    <row r="77" spans="1:90" x14ac:dyDescent="0.1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</row>
    <row r="78" spans="1:90" x14ac:dyDescent="0.1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</row>
    <row r="79" spans="1:90" x14ac:dyDescent="0.1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</row>
    <row r="80" spans="1:90" x14ac:dyDescent="0.1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</row>
    <row r="81" spans="1:90" x14ac:dyDescent="0.1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</row>
    <row r="82" spans="1:90" x14ac:dyDescent="0.1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</row>
    <row r="83" spans="1:90" x14ac:dyDescent="0.1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</row>
    <row r="84" spans="1:90" x14ac:dyDescent="0.1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</row>
    <row r="85" spans="1:90" x14ac:dyDescent="0.1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</row>
    <row r="86" spans="1:90" x14ac:dyDescent="0.1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</row>
    <row r="87" spans="1:90" x14ac:dyDescent="0.1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</row>
    <row r="88" spans="1:90" x14ac:dyDescent="0.1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</row>
    <row r="89" spans="1:90" x14ac:dyDescent="0.1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</row>
    <row r="90" spans="1:90" x14ac:dyDescent="0.1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</row>
    <row r="91" spans="1:90" x14ac:dyDescent="0.1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</row>
    <row r="92" spans="1:90" x14ac:dyDescent="0.1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</row>
    <row r="93" spans="1:90" x14ac:dyDescent="0.1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</row>
    <row r="94" spans="1:90" x14ac:dyDescent="0.1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</row>
    <row r="95" spans="1:90" x14ac:dyDescent="0.1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</row>
    <row r="96" spans="1:90" x14ac:dyDescent="0.1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</row>
    <row r="97" spans="1:90" x14ac:dyDescent="0.1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</row>
    <row r="98" spans="1:90" x14ac:dyDescent="0.1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</row>
    <row r="99" spans="1:90" x14ac:dyDescent="0.1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</row>
    <row r="100" spans="1:90" x14ac:dyDescent="0.1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</row>
    <row r="101" spans="1:90" x14ac:dyDescent="0.1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</row>
    <row r="102" spans="1:90" x14ac:dyDescent="0.1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</row>
    <row r="103" spans="1:90" x14ac:dyDescent="0.1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</row>
    <row r="104" spans="1:90" x14ac:dyDescent="0.1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</row>
    <row r="105" spans="1:90" x14ac:dyDescent="0.1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</row>
    <row r="106" spans="1:90" x14ac:dyDescent="0.1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</row>
    <row r="107" spans="1:90" x14ac:dyDescent="0.1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</row>
    <row r="108" spans="1:90" x14ac:dyDescent="0.1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</row>
    <row r="109" spans="1:90" x14ac:dyDescent="0.1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</row>
    <row r="110" spans="1:90" x14ac:dyDescent="0.1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</row>
    <row r="111" spans="1:90" x14ac:dyDescent="0.1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</row>
    <row r="112" spans="1:90" x14ac:dyDescent="0.1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</row>
    <row r="113" spans="1:90" x14ac:dyDescent="0.1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</row>
    <row r="114" spans="1:90" x14ac:dyDescent="0.1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</row>
    <row r="115" spans="1:90" x14ac:dyDescent="0.1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</row>
    <row r="116" spans="1:90" x14ac:dyDescent="0.1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</row>
    <row r="117" spans="1:90" x14ac:dyDescent="0.1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</row>
    <row r="118" spans="1:90" x14ac:dyDescent="0.1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</row>
    <row r="119" spans="1:90" x14ac:dyDescent="0.1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</row>
    <row r="120" spans="1:90" x14ac:dyDescent="0.1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</row>
    <row r="121" spans="1:90" x14ac:dyDescent="0.1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</row>
    <row r="122" spans="1:90" x14ac:dyDescent="0.1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</row>
    <row r="123" spans="1:90" x14ac:dyDescent="0.1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</row>
    <row r="124" spans="1:90" x14ac:dyDescent="0.1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</row>
    <row r="125" spans="1:90" x14ac:dyDescent="0.1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</row>
    <row r="126" spans="1:90" x14ac:dyDescent="0.1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</row>
    <row r="127" spans="1:90" x14ac:dyDescent="0.1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</row>
    <row r="128" spans="1:90" x14ac:dyDescent="0.1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</row>
    <row r="129" spans="1:90" x14ac:dyDescent="0.1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</row>
    <row r="130" spans="1:90" x14ac:dyDescent="0.1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</row>
    <row r="131" spans="1:90" x14ac:dyDescent="0.1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</row>
    <row r="132" spans="1:90" x14ac:dyDescent="0.1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</row>
    <row r="133" spans="1:90" x14ac:dyDescent="0.1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</row>
    <row r="134" spans="1:90" x14ac:dyDescent="0.1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</row>
    <row r="135" spans="1:90" x14ac:dyDescent="0.1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</row>
    <row r="136" spans="1:90" x14ac:dyDescent="0.1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</row>
    <row r="137" spans="1:90" x14ac:dyDescent="0.1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</row>
    <row r="138" spans="1:90" x14ac:dyDescent="0.1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</row>
    <row r="139" spans="1:90" x14ac:dyDescent="0.1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</row>
    <row r="140" spans="1:90" x14ac:dyDescent="0.1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</row>
    <row r="141" spans="1:90" x14ac:dyDescent="0.1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</row>
    <row r="142" spans="1:90" x14ac:dyDescent="0.1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</row>
    <row r="143" spans="1:90" x14ac:dyDescent="0.1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</row>
    <row r="144" spans="1:90" x14ac:dyDescent="0.1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</row>
    <row r="145" spans="1:90" x14ac:dyDescent="0.1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</row>
    <row r="146" spans="1:90" x14ac:dyDescent="0.1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</row>
    <row r="147" spans="1:90" x14ac:dyDescent="0.1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</row>
    <row r="148" spans="1:90" x14ac:dyDescent="0.1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</row>
    <row r="149" spans="1:90" x14ac:dyDescent="0.1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</row>
    <row r="150" spans="1:90" x14ac:dyDescent="0.1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</row>
    <row r="151" spans="1:90" x14ac:dyDescent="0.1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</row>
    <row r="152" spans="1:90" x14ac:dyDescent="0.1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</row>
    <row r="153" spans="1:90" x14ac:dyDescent="0.1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</row>
    <row r="154" spans="1:90" x14ac:dyDescent="0.1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</row>
    <row r="155" spans="1:90" x14ac:dyDescent="0.1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</row>
    <row r="156" spans="1:90" x14ac:dyDescent="0.1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</row>
    <row r="157" spans="1:90" x14ac:dyDescent="0.1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</row>
    <row r="158" spans="1:90" x14ac:dyDescent="0.1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</row>
    <row r="159" spans="1:90" x14ac:dyDescent="0.1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</row>
    <row r="160" spans="1:90" x14ac:dyDescent="0.1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</row>
    <row r="161" spans="1:90" x14ac:dyDescent="0.1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</row>
    <row r="162" spans="1:90" x14ac:dyDescent="0.1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</row>
    <row r="163" spans="1:90" x14ac:dyDescent="0.1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</row>
    <row r="164" spans="1:90" x14ac:dyDescent="0.1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</row>
    <row r="165" spans="1:90" x14ac:dyDescent="0.1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</row>
    <row r="166" spans="1:90" x14ac:dyDescent="0.1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</row>
    <row r="167" spans="1:90" x14ac:dyDescent="0.1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</row>
    <row r="168" spans="1:90" x14ac:dyDescent="0.1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</row>
    <row r="169" spans="1:90" x14ac:dyDescent="0.1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</row>
    <row r="170" spans="1:90" x14ac:dyDescent="0.1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</row>
    <row r="171" spans="1:90" x14ac:dyDescent="0.1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</row>
    <row r="172" spans="1:90" x14ac:dyDescent="0.1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</row>
    <row r="173" spans="1:90" x14ac:dyDescent="0.1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</row>
    <row r="174" spans="1:90" x14ac:dyDescent="0.1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</row>
    <row r="175" spans="1:90" x14ac:dyDescent="0.1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</row>
    <row r="176" spans="1:90" x14ac:dyDescent="0.1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</row>
    <row r="177" spans="1:90" x14ac:dyDescent="0.1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</row>
    <row r="178" spans="1:90" x14ac:dyDescent="0.1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</row>
    <row r="179" spans="1:90" x14ac:dyDescent="0.1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</row>
    <row r="180" spans="1:90" x14ac:dyDescent="0.1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</row>
    <row r="181" spans="1:90" x14ac:dyDescent="0.1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</row>
    <row r="182" spans="1:90" x14ac:dyDescent="0.1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</row>
    <row r="183" spans="1:90" x14ac:dyDescent="0.1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</row>
    <row r="184" spans="1:90" x14ac:dyDescent="0.1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</row>
    <row r="185" spans="1:90" x14ac:dyDescent="0.1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</row>
    <row r="186" spans="1:90" x14ac:dyDescent="0.1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</row>
    <row r="187" spans="1:90" x14ac:dyDescent="0.1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</row>
    <row r="188" spans="1:90" x14ac:dyDescent="0.1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</row>
    <row r="189" spans="1:90" x14ac:dyDescent="0.1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</row>
    <row r="190" spans="1:90" x14ac:dyDescent="0.1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</row>
    <row r="191" spans="1:90" x14ac:dyDescent="0.1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</row>
    <row r="192" spans="1:90" x14ac:dyDescent="0.1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</row>
    <row r="193" spans="1:90" x14ac:dyDescent="0.1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</row>
    <row r="194" spans="1:90" x14ac:dyDescent="0.1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</row>
    <row r="195" spans="1:90" x14ac:dyDescent="0.1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</row>
    <row r="196" spans="1:90" x14ac:dyDescent="0.1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</row>
    <row r="197" spans="1:90" x14ac:dyDescent="0.1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</row>
    <row r="198" spans="1:90" x14ac:dyDescent="0.1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</row>
    <row r="199" spans="1:90" x14ac:dyDescent="0.1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</row>
    <row r="200" spans="1:90" x14ac:dyDescent="0.1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</row>
    <row r="201" spans="1:90" x14ac:dyDescent="0.1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</row>
    <row r="202" spans="1:90" x14ac:dyDescent="0.1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</row>
    <row r="203" spans="1:90" x14ac:dyDescent="0.1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</row>
    <row r="204" spans="1:90" x14ac:dyDescent="0.1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</row>
    <row r="205" spans="1:90" x14ac:dyDescent="0.1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</row>
    <row r="206" spans="1:90" x14ac:dyDescent="0.1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57"/>
      <c r="BZ206" s="57"/>
      <c r="CA206" s="57"/>
      <c r="CB206" s="57"/>
      <c r="CC206" s="57"/>
      <c r="CD206" s="57"/>
      <c r="CE206" s="57"/>
      <c r="CF206" s="57"/>
      <c r="CG206" s="57"/>
      <c r="CH206" s="57"/>
      <c r="CI206" s="57"/>
      <c r="CJ206" s="57"/>
      <c r="CK206" s="57"/>
      <c r="CL206" s="57"/>
    </row>
    <row r="207" spans="1:90" x14ac:dyDescent="0.1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57"/>
      <c r="CA207" s="57"/>
      <c r="CB207" s="57"/>
      <c r="CC207" s="57"/>
      <c r="CD207" s="57"/>
      <c r="CE207" s="57"/>
      <c r="CF207" s="57"/>
      <c r="CG207" s="57"/>
      <c r="CH207" s="57"/>
      <c r="CI207" s="57"/>
      <c r="CJ207" s="57"/>
      <c r="CK207" s="57"/>
      <c r="CL207" s="57"/>
    </row>
    <row r="208" spans="1:90" x14ac:dyDescent="0.1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57"/>
      <c r="CH208" s="57"/>
      <c r="CI208" s="57"/>
      <c r="CJ208" s="57"/>
      <c r="CK208" s="57"/>
      <c r="CL208" s="57"/>
    </row>
    <row r="209" spans="1:90" x14ac:dyDescent="0.1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7"/>
      <c r="CG209" s="57"/>
      <c r="CH209" s="57"/>
      <c r="CI209" s="57"/>
      <c r="CJ209" s="57"/>
      <c r="CK209" s="57"/>
      <c r="CL209" s="57"/>
    </row>
    <row r="210" spans="1:90" x14ac:dyDescent="0.1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57"/>
      <c r="CA210" s="57"/>
      <c r="CB210" s="57"/>
      <c r="CC210" s="57"/>
      <c r="CD210" s="57"/>
      <c r="CE210" s="57"/>
      <c r="CF210" s="57"/>
      <c r="CG210" s="57"/>
      <c r="CH210" s="57"/>
      <c r="CI210" s="57"/>
      <c r="CJ210" s="57"/>
      <c r="CK210" s="57"/>
      <c r="CL210" s="57"/>
    </row>
    <row r="211" spans="1:90" x14ac:dyDescent="0.1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  <c r="CE211" s="57"/>
      <c r="CF211" s="57"/>
      <c r="CG211" s="57"/>
      <c r="CH211" s="57"/>
      <c r="CI211" s="57"/>
      <c r="CJ211" s="57"/>
      <c r="CK211" s="57"/>
      <c r="CL211" s="57"/>
    </row>
    <row r="212" spans="1:90" x14ac:dyDescent="0.1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  <c r="CE212" s="57"/>
      <c r="CF212" s="57"/>
      <c r="CG212" s="57"/>
      <c r="CH212" s="57"/>
      <c r="CI212" s="57"/>
      <c r="CJ212" s="57"/>
      <c r="CK212" s="57"/>
      <c r="CL212" s="57"/>
    </row>
    <row r="213" spans="1:90" x14ac:dyDescent="0.1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7"/>
      <c r="CC213" s="57"/>
      <c r="CD213" s="57"/>
      <c r="CE213" s="57"/>
      <c r="CF213" s="57"/>
      <c r="CG213" s="57"/>
      <c r="CH213" s="57"/>
      <c r="CI213" s="57"/>
      <c r="CJ213" s="57"/>
      <c r="CK213" s="57"/>
      <c r="CL213" s="57"/>
    </row>
  </sheetData>
  <sheetProtection password="CC81" sheet="1" objects="1" scenarios="1" selectLockedCells="1"/>
  <mergeCells count="39">
    <mergeCell ref="I19:J19"/>
    <mergeCell ref="I18:J18"/>
    <mergeCell ref="I17:J17"/>
    <mergeCell ref="I16:J16"/>
    <mergeCell ref="I20:J20"/>
    <mergeCell ref="I6:J6"/>
    <mergeCell ref="I7:J7"/>
    <mergeCell ref="I8:J8"/>
    <mergeCell ref="I9:J9"/>
    <mergeCell ref="I10:J10"/>
    <mergeCell ref="C2:N2"/>
    <mergeCell ref="D25:F25"/>
    <mergeCell ref="D26:F26"/>
    <mergeCell ref="D27:F27"/>
    <mergeCell ref="D6:F6"/>
    <mergeCell ref="D10:F10"/>
    <mergeCell ref="D11:F11"/>
    <mergeCell ref="D12:F12"/>
    <mergeCell ref="D13:F13"/>
    <mergeCell ref="D7:F7"/>
    <mergeCell ref="D8:F8"/>
    <mergeCell ref="G16:H16"/>
    <mergeCell ref="G20:H20"/>
    <mergeCell ref="G19:H19"/>
    <mergeCell ref="G18:H18"/>
    <mergeCell ref="G17:H17"/>
    <mergeCell ref="D9:F9"/>
    <mergeCell ref="D29:F29"/>
    <mergeCell ref="D16:F16"/>
    <mergeCell ref="D24:F24"/>
    <mergeCell ref="D28:F28"/>
    <mergeCell ref="G21:H21"/>
    <mergeCell ref="H24:I24"/>
    <mergeCell ref="H29:I29"/>
    <mergeCell ref="H28:I28"/>
    <mergeCell ref="H27:I27"/>
    <mergeCell ref="H26:I26"/>
    <mergeCell ref="H25:I25"/>
    <mergeCell ref="I21:J21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データ入力画面</vt:lpstr>
      <vt:lpstr>相続税試算結果</vt:lpstr>
      <vt:lpstr>データ入力画面!Print_Area</vt:lpstr>
      <vt:lpstr>相続税試算結果!Print_Area</vt:lpstr>
      <vt:lpstr>月</vt:lpstr>
      <vt:lpstr>続柄</vt:lpstr>
      <vt:lpstr>日</vt:lpstr>
      <vt:lpstr>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JDL</dc:creator>
  <cp:lastModifiedBy>JDL</cp:lastModifiedBy>
  <cp:lastPrinted>2015-04-15T10:21:10Z</cp:lastPrinted>
  <dcterms:created xsi:type="dcterms:W3CDTF">2014-08-25T01:47:44Z</dcterms:created>
  <dcterms:modified xsi:type="dcterms:W3CDTF">2015-04-15T10:21:15Z</dcterms:modified>
</cp:coreProperties>
</file>